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liteBooK\Desktop\ADRIANA\SAMC\PUBLICAR\"/>
    </mc:Choice>
  </mc:AlternateContent>
  <bookViews>
    <workbookView xWindow="0" yWindow="0" windowWidth="20490" windowHeight="8340"/>
  </bookViews>
  <sheets>
    <sheet name="ESTUDIO DE MERCAD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M6" i="1" s="1"/>
  <c r="L7" i="1"/>
  <c r="M7" i="1" s="1"/>
  <c r="L8" i="1"/>
  <c r="M8" i="1" s="1"/>
  <c r="L9" i="1"/>
  <c r="M9" i="1" s="1"/>
  <c r="L10" i="1"/>
  <c r="M10" i="1" s="1"/>
  <c r="L11" i="1"/>
  <c r="M11" i="1" s="1"/>
  <c r="L42" i="1"/>
  <c r="M42" i="1" s="1"/>
  <c r="AA6" i="1"/>
  <c r="AA7" i="1"/>
  <c r="AA8" i="1"/>
  <c r="AA9" i="1"/>
  <c r="AA10" i="1"/>
  <c r="AA11" i="1"/>
  <c r="AA42" i="1"/>
  <c r="AA5" i="1"/>
  <c r="Y6" i="1"/>
  <c r="Y7" i="1"/>
  <c r="AB7" i="1" s="1"/>
  <c r="Y8" i="1"/>
  <c r="AB8" i="1" s="1"/>
  <c r="Y9" i="1"/>
  <c r="AB9" i="1" s="1"/>
  <c r="Y10" i="1"/>
  <c r="AB10" i="1" s="1"/>
  <c r="Y11" i="1"/>
  <c r="AB11" i="1" s="1"/>
  <c r="Y42" i="1"/>
  <c r="AB42" i="1" s="1"/>
  <c r="Y5" i="1"/>
  <c r="V6" i="1"/>
  <c r="V7" i="1"/>
  <c r="V8" i="1"/>
  <c r="V9" i="1"/>
  <c r="V10" i="1"/>
  <c r="V11" i="1"/>
  <c r="V42" i="1"/>
  <c r="V5" i="1"/>
  <c r="U6" i="1"/>
  <c r="U7" i="1"/>
  <c r="U8" i="1"/>
  <c r="U9" i="1"/>
  <c r="U10" i="1"/>
  <c r="U11" i="1"/>
  <c r="U42" i="1"/>
  <c r="U5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5" i="1"/>
  <c r="Q6" i="1"/>
  <c r="R6" i="1" s="1"/>
  <c r="Q7" i="1"/>
  <c r="R7" i="1" s="1"/>
  <c r="Q8" i="1"/>
  <c r="R8" i="1" s="1"/>
  <c r="Q9" i="1"/>
  <c r="R9" i="1" s="1"/>
  <c r="Q10" i="1"/>
  <c r="R10" i="1" s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27" i="1"/>
  <c r="R27" i="1" s="1"/>
  <c r="Q28" i="1"/>
  <c r="R28" i="1" s="1"/>
  <c r="Q29" i="1"/>
  <c r="R29" i="1" s="1"/>
  <c r="Q30" i="1"/>
  <c r="R30" i="1" s="1"/>
  <c r="Q31" i="1"/>
  <c r="R31" i="1" s="1"/>
  <c r="Q32" i="1"/>
  <c r="R32" i="1" s="1"/>
  <c r="Q33" i="1"/>
  <c r="R33" i="1" s="1"/>
  <c r="Q34" i="1"/>
  <c r="R34" i="1" s="1"/>
  <c r="Q35" i="1"/>
  <c r="R35" i="1" s="1"/>
  <c r="Q36" i="1"/>
  <c r="R36" i="1" s="1"/>
  <c r="Q37" i="1"/>
  <c r="R37" i="1" s="1"/>
  <c r="Q38" i="1"/>
  <c r="R38" i="1" s="1"/>
  <c r="Q39" i="1"/>
  <c r="R39" i="1" s="1"/>
  <c r="Q40" i="1"/>
  <c r="R40" i="1" s="1"/>
  <c r="Q41" i="1"/>
  <c r="R41" i="1" s="1"/>
  <c r="Q42" i="1"/>
  <c r="R42" i="1" s="1"/>
  <c r="Q5" i="1"/>
  <c r="R5" i="1" s="1"/>
  <c r="O7" i="1" l="1"/>
  <c r="O8" i="1"/>
  <c r="O9" i="1"/>
  <c r="O10" i="1"/>
  <c r="O11" i="1"/>
  <c r="O42" i="1"/>
  <c r="O5" i="1"/>
  <c r="L5" i="1"/>
  <c r="M5" i="1" s="1"/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1" i="1"/>
  <c r="K32" i="1"/>
  <c r="K33" i="1"/>
  <c r="K34" i="1"/>
  <c r="K35" i="1"/>
  <c r="K36" i="1"/>
  <c r="K37" i="1"/>
  <c r="K38" i="1"/>
  <c r="K39" i="1"/>
  <c r="K40" i="1"/>
  <c r="K41" i="1"/>
  <c r="K42" i="1"/>
  <c r="K7" i="1"/>
  <c r="K8" i="1"/>
  <c r="K9" i="1"/>
  <c r="J43" i="1"/>
  <c r="H5" i="1"/>
  <c r="W5" i="1" s="1"/>
  <c r="H6" i="1"/>
  <c r="H7" i="1"/>
  <c r="H8" i="1"/>
  <c r="H9" i="1"/>
  <c r="H10" i="1"/>
  <c r="H11" i="1"/>
  <c r="H14" i="1"/>
  <c r="H15" i="1"/>
  <c r="I5" i="1"/>
  <c r="X5" i="1" s="1"/>
  <c r="I15" i="1" l="1"/>
  <c r="I14" i="1"/>
  <c r="I11" i="1"/>
  <c r="X11" i="1" s="1"/>
  <c r="W11" i="1"/>
  <c r="I10" i="1"/>
  <c r="X10" i="1" s="1"/>
  <c r="W10" i="1"/>
  <c r="I9" i="1"/>
  <c r="X9" i="1" s="1"/>
  <c r="W9" i="1"/>
  <c r="I8" i="1"/>
  <c r="X8" i="1" s="1"/>
  <c r="W8" i="1"/>
  <c r="I7" i="1"/>
  <c r="X7" i="1" s="1"/>
  <c r="W7" i="1"/>
  <c r="I6" i="1"/>
  <c r="X6" i="1" s="1"/>
  <c r="W6" i="1"/>
  <c r="D6" i="1"/>
  <c r="T6" i="1" l="1"/>
  <c r="AB6" i="1"/>
  <c r="K6" i="1"/>
  <c r="O6" i="1"/>
  <c r="T43" i="1" l="1"/>
  <c r="K5" i="1" l="1"/>
  <c r="AB5" i="1" l="1"/>
  <c r="H12" i="1"/>
  <c r="I12" i="1"/>
  <c r="H13" i="1"/>
  <c r="I13" i="1"/>
  <c r="H24" i="1"/>
  <c r="H27" i="1"/>
  <c r="H23" i="1"/>
  <c r="I23" i="1"/>
  <c r="H25" i="1"/>
  <c r="H20" i="1"/>
  <c r="I20" i="1"/>
  <c r="H18" i="1"/>
  <c r="H28" i="1"/>
  <c r="H21" i="1"/>
  <c r="H29" i="1"/>
  <c r="H19" i="1"/>
  <c r="H17" i="1"/>
  <c r="H26" i="1"/>
  <c r="H16" i="1"/>
  <c r="H22" i="1"/>
  <c r="H31" i="1"/>
  <c r="H32" i="1"/>
  <c r="H33" i="1"/>
  <c r="H42" i="1"/>
  <c r="H35" i="1"/>
  <c r="H39" i="1"/>
  <c r="H37" i="1"/>
  <c r="H40" i="1"/>
  <c r="H41" i="1"/>
  <c r="H38" i="1"/>
  <c r="H36" i="1"/>
  <c r="H34" i="1"/>
  <c r="K30" i="1"/>
  <c r="K43" i="1" s="1"/>
  <c r="H30" i="1"/>
  <c r="U12" i="1"/>
  <c r="AA12" i="1"/>
  <c r="V12" i="1"/>
  <c r="O12" i="1"/>
  <c r="Y12" i="1"/>
  <c r="AB12" i="1" s="1"/>
  <c r="L12" i="1"/>
  <c r="M12" i="1" s="1"/>
  <c r="AA13" i="1"/>
  <c r="U13" i="1"/>
  <c r="V13" i="1"/>
  <c r="O13" i="1"/>
  <c r="L13" i="1"/>
  <c r="M13" i="1" s="1"/>
  <c r="Y13" i="1"/>
  <c r="AB13" i="1" s="1"/>
  <c r="V14" i="1"/>
  <c r="U14" i="1"/>
  <c r="AA14" i="1"/>
  <c r="Y14" i="1"/>
  <c r="AB14" i="1" s="1"/>
  <c r="L14" i="1"/>
  <c r="O14" i="1"/>
  <c r="V15" i="1"/>
  <c r="U15" i="1"/>
  <c r="AA15" i="1"/>
  <c r="O15" i="1"/>
  <c r="L15" i="1"/>
  <c r="Y15" i="1"/>
  <c r="AB15" i="1" s="1"/>
  <c r="U16" i="1"/>
  <c r="V16" i="1"/>
  <c r="AA16" i="1"/>
  <c r="O16" i="1"/>
  <c r="L16" i="1"/>
  <c r="M16" i="1" s="1"/>
  <c r="Y16" i="1"/>
  <c r="AB16" i="1" s="1"/>
  <c r="AA17" i="1"/>
  <c r="V17" i="1"/>
  <c r="U17" i="1"/>
  <c r="O17" i="1"/>
  <c r="Y17" i="1"/>
  <c r="AB17" i="1" s="1"/>
  <c r="L17" i="1"/>
  <c r="M17" i="1" s="1"/>
  <c r="AA18" i="1"/>
  <c r="V18" i="1"/>
  <c r="U18" i="1"/>
  <c r="Y18" i="1"/>
  <c r="AB18" i="1" s="1"/>
  <c r="L18" i="1"/>
  <c r="M18" i="1" s="1"/>
  <c r="O18" i="1"/>
  <c r="AA19" i="1"/>
  <c r="U19" i="1"/>
  <c r="V19" i="1"/>
  <c r="O19" i="1"/>
  <c r="Y19" i="1"/>
  <c r="AB19" i="1" s="1"/>
  <c r="L19" i="1"/>
  <c r="M19" i="1" s="1"/>
  <c r="U20" i="1"/>
  <c r="AA20" i="1"/>
  <c r="V20" i="1"/>
  <c r="O20" i="1"/>
  <c r="Y20" i="1"/>
  <c r="AB20" i="1" s="1"/>
  <c r="L20" i="1"/>
  <c r="M20" i="1" s="1"/>
  <c r="V21" i="1"/>
  <c r="AA21" i="1"/>
  <c r="U21" i="1"/>
  <c r="O21" i="1"/>
  <c r="L21" i="1"/>
  <c r="M21" i="1" s="1"/>
  <c r="Y21" i="1"/>
  <c r="AB21" i="1" s="1"/>
  <c r="AA22" i="1"/>
  <c r="V22" i="1"/>
  <c r="U22" i="1"/>
  <c r="Y22" i="1"/>
  <c r="AB22" i="1" s="1"/>
  <c r="L22" i="1"/>
  <c r="M22" i="1" s="1"/>
  <c r="O22" i="1"/>
  <c r="U23" i="1"/>
  <c r="V23" i="1"/>
  <c r="AA23" i="1"/>
  <c r="O23" i="1"/>
  <c r="Y23" i="1"/>
  <c r="AB23" i="1" s="1"/>
  <c r="L23" i="1"/>
  <c r="M23" i="1" s="1"/>
  <c r="V24" i="1"/>
  <c r="AA24" i="1"/>
  <c r="U24" i="1"/>
  <c r="O24" i="1"/>
  <c r="L24" i="1"/>
  <c r="M24" i="1" s="1"/>
  <c r="Y24" i="1"/>
  <c r="AB24" i="1" s="1"/>
  <c r="AA25" i="1"/>
  <c r="U25" i="1"/>
  <c r="V25" i="1"/>
  <c r="O25" i="1"/>
  <c r="L25" i="1"/>
  <c r="M25" i="1" s="1"/>
  <c r="Y25" i="1"/>
  <c r="AB25" i="1" s="1"/>
  <c r="O27" i="1"/>
  <c r="U27" i="1"/>
  <c r="AA27" i="1"/>
  <c r="V27" i="1"/>
  <c r="Y27" i="1"/>
  <c r="AB27" i="1" s="1"/>
  <c r="L27" i="1"/>
  <c r="M27" i="1" s="1"/>
  <c r="V28" i="1"/>
  <c r="O28" i="1"/>
  <c r="U28" i="1"/>
  <c r="AA28" i="1"/>
  <c r="Y28" i="1"/>
  <c r="AB28" i="1" s="1"/>
  <c r="L28" i="1"/>
  <c r="M28" i="1" s="1"/>
  <c r="AA29" i="1"/>
  <c r="O29" i="1"/>
  <c r="U29" i="1"/>
  <c r="V29" i="1"/>
  <c r="Y29" i="1"/>
  <c r="AB29" i="1" s="1"/>
  <c r="L29" i="1"/>
  <c r="M29" i="1" s="1"/>
  <c r="V30" i="1"/>
  <c r="O30" i="1"/>
  <c r="AA30" i="1"/>
  <c r="U30" i="1"/>
  <c r="L30" i="1"/>
  <c r="M30" i="1" s="1"/>
  <c r="Y30" i="1"/>
  <c r="AB30" i="1" s="1"/>
  <c r="V31" i="1"/>
  <c r="AA31" i="1"/>
  <c r="O31" i="1"/>
  <c r="U31" i="1"/>
  <c r="Y31" i="1"/>
  <c r="AB31" i="1" s="1"/>
  <c r="L31" i="1"/>
  <c r="M31" i="1" s="1"/>
  <c r="O32" i="1"/>
  <c r="U32" i="1"/>
  <c r="AA32" i="1"/>
  <c r="V32" i="1"/>
  <c r="Y32" i="1"/>
  <c r="AB32" i="1" s="1"/>
  <c r="L32" i="1"/>
  <c r="M32" i="1" s="1"/>
  <c r="O33" i="1"/>
  <c r="U33" i="1"/>
  <c r="AA33" i="1"/>
  <c r="V33" i="1"/>
  <c r="Y33" i="1"/>
  <c r="AB33" i="1" s="1"/>
  <c r="L33" i="1"/>
  <c r="M33" i="1" s="1"/>
  <c r="O34" i="1"/>
  <c r="V34" i="1"/>
  <c r="AA34" i="1"/>
  <c r="U34" i="1"/>
  <c r="L34" i="1"/>
  <c r="M34" i="1" s="1"/>
  <c r="Y34" i="1"/>
  <c r="AB34" i="1" s="1"/>
  <c r="U35" i="1"/>
  <c r="O35" i="1"/>
  <c r="AA35" i="1"/>
  <c r="V35" i="1"/>
  <c r="Y35" i="1"/>
  <c r="AB35" i="1" s="1"/>
  <c r="L35" i="1"/>
  <c r="M35" i="1" s="1"/>
  <c r="V36" i="1"/>
  <c r="AA36" i="1"/>
  <c r="U36" i="1"/>
  <c r="O36" i="1"/>
  <c r="Y36" i="1"/>
  <c r="AB36" i="1" s="1"/>
  <c r="L36" i="1"/>
  <c r="M36" i="1" s="1"/>
  <c r="AA37" i="1"/>
  <c r="V37" i="1"/>
  <c r="U37" i="1"/>
  <c r="O37" i="1"/>
  <c r="Y37" i="1"/>
  <c r="AB37" i="1" s="1"/>
  <c r="L37" i="1"/>
  <c r="M37" i="1" s="1"/>
  <c r="V38" i="1"/>
  <c r="O38" i="1"/>
  <c r="U38" i="1"/>
  <c r="AA38" i="1"/>
  <c r="Y38" i="1"/>
  <c r="AB38" i="1" s="1"/>
  <c r="L38" i="1"/>
  <c r="M38" i="1" s="1"/>
  <c r="U39" i="1"/>
  <c r="O39" i="1"/>
  <c r="AA39" i="1"/>
  <c r="V39" i="1"/>
  <c r="Y39" i="1"/>
  <c r="AB39" i="1" s="1"/>
  <c r="L39" i="1"/>
  <c r="M39" i="1" s="1"/>
  <c r="O40" i="1"/>
  <c r="U40" i="1"/>
  <c r="AA40" i="1"/>
  <c r="V40" i="1"/>
  <c r="Y40" i="1"/>
  <c r="AB40" i="1" s="1"/>
  <c r="L40" i="1"/>
  <c r="M40" i="1" s="1"/>
  <c r="AA41" i="1"/>
  <c r="V41" i="1"/>
  <c r="O41" i="1"/>
  <c r="U41" i="1"/>
  <c r="Y41" i="1"/>
  <c r="AB41" i="1" s="1"/>
  <c r="L41" i="1"/>
  <c r="M41" i="1" s="1"/>
  <c r="V26" i="1"/>
  <c r="AA26" i="1"/>
  <c r="U26" i="1"/>
  <c r="Y26" i="1"/>
  <c r="AB26" i="1" s="1"/>
  <c r="L26" i="1"/>
  <c r="M26" i="1"/>
  <c r="O26" i="1"/>
  <c r="O43" i="1" s="1"/>
  <c r="M15" i="1" l="1"/>
  <c r="X15" i="1" s="1"/>
  <c r="W15" i="1"/>
  <c r="M14" i="1"/>
  <c r="X14" i="1" s="1"/>
  <c r="W14" i="1"/>
  <c r="I34" i="1"/>
  <c r="X34" i="1" s="1"/>
  <c r="W34" i="1"/>
  <c r="I36" i="1"/>
  <c r="X36" i="1" s="1"/>
  <c r="W36" i="1"/>
  <c r="I38" i="1"/>
  <c r="X38" i="1" s="1"/>
  <c r="W38" i="1"/>
  <c r="I41" i="1"/>
  <c r="X41" i="1" s="1"/>
  <c r="W41" i="1"/>
  <c r="I40" i="1"/>
  <c r="X40" i="1" s="1"/>
  <c r="W40" i="1"/>
  <c r="I37" i="1"/>
  <c r="X37" i="1" s="1"/>
  <c r="W37" i="1"/>
  <c r="I39" i="1"/>
  <c r="X39" i="1" s="1"/>
  <c r="W39" i="1"/>
  <c r="I35" i="1"/>
  <c r="X35" i="1" s="1"/>
  <c r="W35" i="1"/>
  <c r="I42" i="1"/>
  <c r="X42" i="1" s="1"/>
  <c r="W42" i="1"/>
  <c r="I33" i="1"/>
  <c r="X33" i="1" s="1"/>
  <c r="W33" i="1"/>
  <c r="I32" i="1"/>
  <c r="X32" i="1" s="1"/>
  <c r="W32" i="1"/>
  <c r="I31" i="1"/>
  <c r="X31" i="1" s="1"/>
  <c r="W31" i="1"/>
  <c r="I22" i="1"/>
  <c r="X22" i="1" s="1"/>
  <c r="W22" i="1"/>
  <c r="I16" i="1"/>
  <c r="X16" i="1" s="1"/>
  <c r="W16" i="1"/>
  <c r="I17" i="1"/>
  <c r="X17" i="1" s="1"/>
  <c r="W17" i="1"/>
  <c r="I19" i="1"/>
  <c r="X19" i="1" s="1"/>
  <c r="W19" i="1"/>
  <c r="I29" i="1"/>
  <c r="X29" i="1" s="1"/>
  <c r="W29" i="1"/>
  <c r="I21" i="1"/>
  <c r="X21" i="1" s="1"/>
  <c r="W21" i="1"/>
  <c r="I28" i="1"/>
  <c r="X28" i="1" s="1"/>
  <c r="W28" i="1"/>
  <c r="I18" i="1"/>
  <c r="X18" i="1" s="1"/>
  <c r="W18" i="1"/>
  <c r="X20" i="1"/>
  <c r="W20" i="1"/>
  <c r="X23" i="1"/>
  <c r="W23" i="1"/>
  <c r="I27" i="1"/>
  <c r="X27" i="1" s="1"/>
  <c r="W27" i="1"/>
  <c r="I24" i="1"/>
  <c r="X24" i="1" s="1"/>
  <c r="W24" i="1"/>
  <c r="X13" i="1"/>
  <c r="W13" i="1"/>
  <c r="X12" i="1"/>
  <c r="W12" i="1"/>
  <c r="I25" i="1"/>
  <c r="X25" i="1" s="1"/>
  <c r="W25" i="1"/>
  <c r="I26" i="1"/>
  <c r="X26" i="1" s="1"/>
  <c r="W26" i="1"/>
  <c r="I30" i="1"/>
  <c r="X30" i="1" s="1"/>
  <c r="W30" i="1"/>
  <c r="AB43" i="1"/>
</calcChain>
</file>

<file path=xl/sharedStrings.xml><?xml version="1.0" encoding="utf-8"?>
<sst xmlns="http://schemas.openxmlformats.org/spreadsheetml/2006/main" count="148" uniqueCount="94">
  <si>
    <t>ESTUDIO DE MERCADO</t>
  </si>
  <si>
    <t xml:space="preserve">OBJETO: PRESTACIÓN DE SERVICIO DE APOYO PARA LA PLANEACIÓN, ORGANIZACIÓN, PRODUCCIÓN, EJECUCIÓN Y COMPONENTE ACADÉMICO DE LOS EVENTOS Y DEMÁS ACTIVIDADES QUE SE REQUIERAN EN EL MARCO DEL PROYECTO DE INVERSIÓN NO. 2140 “EN TEUSAQUILLO CONSTRUIMOS UN TERRITORIO DE PAZ, MEMORIA Y RECONCILIACIÓN. </t>
  </si>
  <si>
    <t>NECESIDAD</t>
  </si>
  <si>
    <t xml:space="preserve">RESOLUCIÓN GOBIERNO 0001 </t>
  </si>
  <si>
    <t xml:space="preserve">MESA DE VICTIMAS </t>
  </si>
  <si>
    <t>UPSIDE EVENTS</t>
  </si>
  <si>
    <t>LSK LOGÍSTICA</t>
  </si>
  <si>
    <t>MINIMO</t>
  </si>
  <si>
    <t xml:space="preserve">MAXIMO </t>
  </si>
  <si>
    <t>ESTRUCTURA DE COSTOS</t>
  </si>
  <si>
    <t>ITEM</t>
  </si>
  <si>
    <t>UNIDAD DE MEDIDA</t>
  </si>
  <si>
    <t>CANTIDAD</t>
  </si>
  <si>
    <t>VALOR UNITARIO</t>
  </si>
  <si>
    <t>IVA</t>
  </si>
  <si>
    <t xml:space="preserve">VALOR TOTAL INCLUIDO IVA </t>
  </si>
  <si>
    <t>Valor Unitario Incluido IVA</t>
  </si>
  <si>
    <t xml:space="preserve">VALOR TOTAL </t>
  </si>
  <si>
    <t>PROMEDIO VALOR UNITARIO</t>
  </si>
  <si>
    <t>PROMEDIO O MEDIA ARIMETICA</t>
  </si>
  <si>
    <t>DESVIACION ESTANDAR</t>
  </si>
  <si>
    <t>TOTAL PROMEDIO</t>
  </si>
  <si>
    <t>Recurso Humano</t>
  </si>
  <si>
    <t xml:space="preserve"> Contratar (1) líder administrativo del proyecto por 4 meses, profesional en administración de empresas, ingeniero de alimentos, negocios internacionales o administración pública con (36 meses) de experiencia laboral. Teniendo en cuenta el aval de la mesa de Víctimas y las indicaciones que se detallan en las actividades del anexo técnico.</t>
  </si>
  <si>
    <t xml:space="preserve">Mes </t>
  </si>
  <si>
    <t xml:space="preserve"> Contratar (5) Promotores de Paz por 2 meses, técnicos en cualquier rama de la educación, con experiencia de (12 meses). Teniendo en cuenta el aval de la mesa de Víctimas y las indicaciones que se detallan en las actividades del anexo técnico.</t>
  </si>
  <si>
    <t>Mes</t>
  </si>
  <si>
    <t>Contratar un instructor para dar 64
horas de formación en la obra de teatro, con formación en teatro, artes escénicas, historia.</t>
  </si>
  <si>
    <t>Hora</t>
  </si>
  <si>
    <t xml:space="preserve"> Contratar un técnico de sonido, con certificado de bachiller </t>
  </si>
  <si>
    <t>Contratar (2) Personas de cargue y descargue, con certificado de bachiller.</t>
  </si>
  <si>
    <t>Evento</t>
  </si>
  <si>
    <t>Contratar líderes / gestores de Cultura (2), emprendimiento (2), técnicos en cualquier rama de la educación, con experiencia de (12 meses) Comunicación (1) por 2 meses. Teniendo en cuenta el aval de la mesa de Víctimas y las indicaciones que se detallan en el anexo técnico.</t>
  </si>
  <si>
    <t>Reconocimiento economico</t>
  </si>
  <si>
    <t xml:space="preserve">Apoyo económico a los emprendedores de las 3 ferias, se entregará por cada feria a cada 1 de los 11 emprendimientos un monto en dinero de $700.000. los emprendedores deben estar caracterizados y con el aval de la mesa de Víctimas y las indicaciones que se detallan en las actividades del anexo técnico. </t>
  </si>
  <si>
    <t>Pesos</t>
  </si>
  <si>
    <t>Bolsas</t>
  </si>
  <si>
    <t xml:space="preserve">Kit ecológico, bolsas biodegradables, (3) bolsas blancas, (3) bolsas verdes, (3) bolsas negras, medinas sin ningún logo. </t>
  </si>
  <si>
    <t>Kit</t>
  </si>
  <si>
    <t>Máscaras</t>
  </si>
  <si>
    <t>Alquiler para escenografía de artesanías del Pacífico y Caribe, (2) máscaras de la danza de los diablos, en material madera, con medidas de 35 centímetros de ancho entre 40 y 60 centímetros de largo.</t>
  </si>
  <si>
    <t>Unidad</t>
  </si>
  <si>
    <t>Esculturas</t>
  </si>
  <si>
    <t xml:space="preserve">Alquiler para escenografía de artesanías del Pacífico y Caribe, (2) esculturas de madera tallada, medidas de 20 centímetros de ancho entre 70 y 80 centímetros de largo. </t>
  </si>
  <si>
    <t xml:space="preserve">Esculturas/ Accesorios </t>
  </si>
  <si>
    <t>Alquiler para escenografía de artesanías del Pacífico y Caribe, (1) tejido en material de fibras naturales. Medidas de 20 centímetros de ancho y 60 centímetros.</t>
  </si>
  <si>
    <t>Ceramicas</t>
  </si>
  <si>
    <t>Alquiler para escenografía de artesanías del Pacífico y Caribe, (3) objetos de cerámica, de ancho 20 centímetros y de la largo 60.  como: jarras, vajillas, poncheras.</t>
  </si>
  <si>
    <t>Joyas</t>
  </si>
  <si>
    <t>Alquiler para escenografía de artesanías del Pacífico y Caribe, (6) pulseras (6) collares. Material en piedras, semillas autóctonas.</t>
  </si>
  <si>
    <t>Cestería</t>
  </si>
  <si>
    <t>Alquiler para escenografía de artesanías del Pacífico y Caribe, (3) cesterías de material caña flecha, medidas alto 70 por 50 de ancho.</t>
  </si>
  <si>
    <t>Guantes</t>
  </si>
  <si>
    <t>Guantes de nitrilo color blanco, con resistencia a esfuerzos mecánicos, talla M y L.</t>
  </si>
  <si>
    <t>Fotocopias</t>
  </si>
  <si>
    <t>Fotocopias e impresiones a color y blanco y negro, tamaño carta.</t>
  </si>
  <si>
    <t>Sillas</t>
  </si>
  <si>
    <t>Alquiler de sillas plasticas sensillas color blanco , en buen estado con brazos.</t>
  </si>
  <si>
    <t xml:space="preserve">Manteles </t>
  </si>
  <si>
    <t>Alquiler de manteles color blanco de 190x180 centímetros, , material poliéster o mezcla de algodón y poliéster</t>
  </si>
  <si>
    <t>Mesas</t>
  </si>
  <si>
    <t>Alquiler mesas plásticas de 4 puestos resistente, con tapón central uso de parasol, de forma cuadrada, color blanco con dimensiones 72x72x72</t>
  </si>
  <si>
    <t>Escenario</t>
  </si>
  <si>
    <t>Alquiler de escenario para ensayos para 8 personas por 64 horas.</t>
  </si>
  <si>
    <t>Carpas</t>
  </si>
  <si>
    <t>Alquiler de carpas, de 2 metros de ancho x 2 metros defondo, altura central 2,40 mts, parales de 2.10mts de altura y estilo pirámide, esctural en tubería cuadrada enserchada y fácil de essamblar con lona plástica con microfibras internas, impermeables para el techo.</t>
  </si>
  <si>
    <t>Luces</t>
  </si>
  <si>
    <t>Alquiler de  luces, (7) pares ambientales, (3) luces leds configurables para escenario o público que se adaptan según guión técnico, los pares ambientales deben contar dimmer desde consola de luces.</t>
  </si>
  <si>
    <t>Sonido</t>
  </si>
  <si>
    <t>Alquiler de sonido, (1) mixer de audio de 8 canales, (2) cabinas frontales hacia el público.</t>
  </si>
  <si>
    <t>Transporte</t>
  </si>
  <si>
    <t>Alquiler Transporte ida y regreso punto a punto capacidad para almacenar logística para 11 puestos de emprendimientos, montaje y desmostaje.</t>
  </si>
  <si>
    <t xml:space="preserve">Alquiler de sonido 1 altavoz Mackieojbl de 12 o 15 (127 db spl), (1) micrófono, (1) trípode para micrófono </t>
  </si>
  <si>
    <t xml:space="preserve">Escenario </t>
  </si>
  <si>
    <t>Alquiler de escenario para obra, con medidas de 6.72m x 3,8m de fondo y una altura de 4,72m, con piso de madera maciza sapan, vestimenta teatral con telón de fondo negro, (2) patas laterales negras y piso de linoleo enrollable especial para presentaciones de danza, con un aforo de 120 persoans mx, 65 sillas y 55 en gradas, posiblemente. Con sistema de aire acondicionado y (1) camerinos con (4) tocadores de luz independientes.</t>
  </si>
  <si>
    <t xml:space="preserve">Telón </t>
  </si>
  <si>
    <t>Alquiler telón de proyección para audivisuales en la parte posterior del escenario de 6m de ancho x 3,80m de alto.</t>
  </si>
  <si>
    <t xml:space="preserve">Video Beam </t>
  </si>
  <si>
    <t xml:space="preserve">Alquiler de Video Beam de 6000 Lumens </t>
  </si>
  <si>
    <t xml:space="preserve">Vestimenta </t>
  </si>
  <si>
    <t>Alquiler de vestimenta afrocolombiana para mujer: (6) turbantes. Talla M y L.</t>
  </si>
  <si>
    <t>Alquiler de vestimenta afrocolombiana para mujer: (6) blusas. Talla M y L.</t>
  </si>
  <si>
    <t>Alquiler de vestimenta afrocolombiana para mujer: (6) faldas coloridas. Talla M y L.</t>
  </si>
  <si>
    <t>Alquiler de vestimenta afrocolombiana para hombre: (3) guayaberas. Talla M y L.</t>
  </si>
  <si>
    <t>Alquiler de vestimenta afrocolombiana para hombre: (3) pantalones anchos. Talla M y L.</t>
  </si>
  <si>
    <t>Alquiler de vestimenta afrocolombiana para hombre: (3) sombreros. Talla M y L.</t>
  </si>
  <si>
    <t>Agua</t>
  </si>
  <si>
    <t>Agua en botella, de 600ml</t>
  </si>
  <si>
    <t>Jugo</t>
  </si>
  <si>
    <t>Jugo de néctar de frutas (deben estar empacados)</t>
  </si>
  <si>
    <t>Sándwich</t>
  </si>
  <si>
    <t xml:space="preserve">Sándwich de pollo, con lechuga, tomate, queso, y salsa mayonesa de ajo (deben estar empacados) </t>
  </si>
  <si>
    <t>Baño</t>
  </si>
  <si>
    <t>Baño portatil y su repsectiva limpieza y transporte a lugar de la feria.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</si>
</sst>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\ * #,##0_-;\-&quot;$&quot;\ * #,##0_-;_-&quot;$&quot;\ * &quot;-&quot;_-;_-@_-"/>
    <numFmt numFmtId="164" formatCode="&quot;$&quot;#,##0;[Red]\-&quot;$&quot;#,##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[$$-409]* #,##0_ ;_-[$$-409]* \-#,##0\ ;_-[$$-409]* &quot;-&quot;??_ ;_-@_ "/>
    <numFmt numFmtId="168" formatCode="_-[$$-409]* #,##0.0_ ;_-[$$-409]* \-#,##0.0\ ;_-[$$-409]* &quot;-&quot;??_ ;_-@_ 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Garamond"/>
      <family val="1"/>
    </font>
    <font>
      <sz val="11"/>
      <color theme="1"/>
      <name val="Garamond"/>
      <family val="1"/>
    </font>
    <font>
      <b/>
      <sz val="11"/>
      <color rgb="FF000000"/>
      <name val="Garamond"/>
      <family val="1"/>
    </font>
    <font>
      <b/>
      <sz val="12"/>
      <color theme="1"/>
      <name val="Garamond"/>
      <family val="1"/>
    </font>
    <font>
      <b/>
      <sz val="16"/>
      <color theme="1"/>
      <name val="Garamond"/>
      <family val="1"/>
    </font>
    <font>
      <sz val="11"/>
      <color theme="1"/>
      <name val="Calibri"/>
      <family val="2"/>
      <scheme val="minor"/>
    </font>
    <font>
      <b/>
      <sz val="20"/>
      <color rgb="FF00000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42" fontId="8" fillId="0" borderId="0" applyFont="0" applyFill="0" applyBorder="0" applyAlignment="0" applyProtection="0"/>
  </cellStyleXfs>
  <cellXfs count="5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7" fontId="4" fillId="2" borderId="1" xfId="1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/>
    <xf numFmtId="0" fontId="4" fillId="0" borderId="0" xfId="0" applyFont="1"/>
    <xf numFmtId="164" fontId="4" fillId="0" borderId="1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167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/>
    </xf>
    <xf numFmtId="0" fontId="0" fillId="2" borderId="0" xfId="0" applyFill="1"/>
    <xf numFmtId="167" fontId="4" fillId="2" borderId="11" xfId="1" applyNumberFormat="1" applyFont="1" applyFill="1" applyBorder="1" applyAlignment="1">
      <alignment horizontal="center" vertical="center"/>
    </xf>
    <xf numFmtId="167" fontId="4" fillId="2" borderId="0" xfId="1" applyNumberFormat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167" fontId="3" fillId="11" borderId="1" xfId="0" applyNumberFormat="1" applyFont="1" applyFill="1" applyBorder="1" applyAlignment="1">
      <alignment horizontal="center" vertical="center"/>
    </xf>
    <xf numFmtId="168" fontId="3" fillId="11" borderId="1" xfId="0" applyNumberFormat="1" applyFont="1" applyFill="1" applyBorder="1" applyAlignment="1">
      <alignment horizontal="center" vertical="center"/>
    </xf>
    <xf numFmtId="167" fontId="4" fillId="11" borderId="1" xfId="1" applyNumberFormat="1" applyFont="1" applyFill="1" applyBorder="1" applyAlignment="1">
      <alignment horizontal="center" vertical="center"/>
    </xf>
    <xf numFmtId="165" fontId="3" fillId="11" borderId="1" xfId="0" applyNumberFormat="1" applyFont="1" applyFill="1" applyBorder="1" applyAlignment="1">
      <alignment horizontal="center" vertical="center" wrapText="1"/>
    </xf>
    <xf numFmtId="164" fontId="4" fillId="11" borderId="1" xfId="0" applyNumberFormat="1" applyFont="1" applyFill="1" applyBorder="1" applyAlignment="1">
      <alignment vertical="center"/>
    </xf>
    <xf numFmtId="167" fontId="4" fillId="0" borderId="5" xfId="0" applyNumberFormat="1" applyFont="1" applyBorder="1" applyAlignment="1">
      <alignment vertical="center"/>
    </xf>
    <xf numFmtId="167" fontId="0" fillId="0" borderId="0" xfId="0" applyNumberFormat="1"/>
    <xf numFmtId="0" fontId="1" fillId="0" borderId="0" xfId="0" applyFont="1"/>
    <xf numFmtId="165" fontId="3" fillId="11" borderId="1" xfId="0" applyNumberFormat="1" applyFont="1" applyFill="1" applyBorder="1" applyAlignment="1">
      <alignment vertical="center"/>
    </xf>
    <xf numFmtId="167" fontId="3" fillId="11" borderId="1" xfId="0" applyNumberFormat="1" applyFont="1" applyFill="1" applyBorder="1" applyAlignment="1">
      <alignment vertical="center"/>
    </xf>
    <xf numFmtId="0" fontId="1" fillId="2" borderId="0" xfId="0" applyFont="1" applyFill="1"/>
    <xf numFmtId="165" fontId="4" fillId="11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167" fontId="1" fillId="9" borderId="2" xfId="0" applyNumberFormat="1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</cellXfs>
  <cellStyles count="3">
    <cellStyle name="Moneda" xfId="1" builtinId="4"/>
    <cellStyle name="Moneda [0]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tabSelected="1" topLeftCell="A31" zoomScale="62" zoomScaleNormal="62" workbookViewId="0">
      <selection activeCell="A48" sqref="A48"/>
    </sheetView>
  </sheetViews>
  <sheetFormatPr baseColWidth="10" defaultColWidth="11" defaultRowHeight="15.75" customHeight="1" x14ac:dyDescent="0.25"/>
  <cols>
    <col min="1" max="1" width="20.625" customWidth="1"/>
    <col min="2" max="2" width="47.875" customWidth="1"/>
    <col min="3" max="3" width="17.5" customWidth="1"/>
    <col min="4" max="4" width="14.625" customWidth="1"/>
    <col min="5" max="5" width="17.375" hidden="1" customWidth="1"/>
    <col min="6" max="6" width="16.5" hidden="1" customWidth="1"/>
    <col min="7" max="7" width="18" hidden="1" customWidth="1"/>
    <col min="8" max="8" width="13.375" customWidth="1"/>
    <col min="10" max="10" width="14.375" customWidth="1"/>
    <col min="11" max="11" width="15.5" customWidth="1"/>
    <col min="12" max="12" width="12.125" bestFit="1" customWidth="1"/>
    <col min="14" max="14" width="14.125" customWidth="1"/>
    <col min="15" max="15" width="15.875" customWidth="1"/>
    <col min="16" max="16" width="0" hidden="1" customWidth="1"/>
    <col min="17" max="17" width="14.375" customWidth="1"/>
    <col min="18" max="18" width="13.625" bestFit="1" customWidth="1"/>
    <col min="19" max="19" width="15.75" customWidth="1"/>
    <col min="20" max="24" width="15.375" customWidth="1"/>
    <col min="27" max="27" width="17" customWidth="1"/>
  </cols>
  <sheetData>
    <row r="1" spans="1:29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</row>
    <row r="2" spans="1:29" ht="42" customHeight="1" x14ac:dyDescent="0.2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</row>
    <row r="3" spans="1:29" ht="47.1" customHeight="1" x14ac:dyDescent="0.25">
      <c r="A3" s="33"/>
      <c r="B3" s="34"/>
      <c r="C3" s="46" t="s">
        <v>2</v>
      </c>
      <c r="D3" s="47"/>
      <c r="E3" s="43" t="s">
        <v>3</v>
      </c>
      <c r="F3" s="44"/>
      <c r="G3" s="45"/>
      <c r="H3" s="38" t="s">
        <v>4</v>
      </c>
      <c r="I3" s="38"/>
      <c r="J3" s="38"/>
      <c r="K3" s="39"/>
      <c r="L3" s="40" t="s">
        <v>5</v>
      </c>
      <c r="M3" s="40"/>
      <c r="N3" s="40"/>
      <c r="O3" s="40"/>
      <c r="Q3" s="41" t="s">
        <v>6</v>
      </c>
      <c r="R3" s="41"/>
      <c r="S3" s="41"/>
      <c r="T3" s="41"/>
      <c r="U3" s="48" t="s">
        <v>7</v>
      </c>
      <c r="V3" s="48" t="s">
        <v>8</v>
      </c>
      <c r="W3" s="50" t="s">
        <v>9</v>
      </c>
      <c r="X3" s="51"/>
      <c r="Y3" s="51"/>
      <c r="Z3" s="51"/>
      <c r="AA3" s="51"/>
      <c r="AB3" s="51"/>
      <c r="AC3" s="52"/>
    </row>
    <row r="4" spans="1:29" ht="47.1" customHeight="1" x14ac:dyDescent="0.25">
      <c r="A4" s="11" t="s">
        <v>10</v>
      </c>
      <c r="B4" s="11" t="s">
        <v>2</v>
      </c>
      <c r="C4" s="11" t="s">
        <v>11</v>
      </c>
      <c r="D4" s="11" t="s">
        <v>12</v>
      </c>
      <c r="E4" s="11" t="s">
        <v>13</v>
      </c>
      <c r="F4" s="11" t="s">
        <v>14</v>
      </c>
      <c r="G4" s="11" t="s">
        <v>15</v>
      </c>
      <c r="H4" s="11" t="s">
        <v>13</v>
      </c>
      <c r="I4" s="11" t="s">
        <v>14</v>
      </c>
      <c r="J4" s="11" t="s">
        <v>16</v>
      </c>
      <c r="K4" s="11" t="s">
        <v>17</v>
      </c>
      <c r="L4" s="11" t="s">
        <v>13</v>
      </c>
      <c r="M4" s="11" t="s">
        <v>14</v>
      </c>
      <c r="N4" s="16" t="s">
        <v>16</v>
      </c>
      <c r="O4" s="11" t="s">
        <v>17</v>
      </c>
      <c r="Q4" s="11" t="s">
        <v>13</v>
      </c>
      <c r="R4" s="11" t="s">
        <v>14</v>
      </c>
      <c r="S4" s="11" t="s">
        <v>16</v>
      </c>
      <c r="T4" s="11" t="s">
        <v>17</v>
      </c>
      <c r="U4" s="49"/>
      <c r="V4" s="49"/>
      <c r="W4" s="31" t="s">
        <v>18</v>
      </c>
      <c r="X4" s="31" t="s">
        <v>14</v>
      </c>
      <c r="Y4" s="35" t="s">
        <v>19</v>
      </c>
      <c r="Z4" s="35"/>
      <c r="AA4" s="32" t="s">
        <v>20</v>
      </c>
      <c r="AB4" s="35" t="s">
        <v>21</v>
      </c>
      <c r="AC4" s="35"/>
    </row>
    <row r="5" spans="1:29" ht="90" x14ac:dyDescent="0.25">
      <c r="A5" s="2" t="s">
        <v>22</v>
      </c>
      <c r="B5" s="1" t="s">
        <v>23</v>
      </c>
      <c r="C5" s="1" t="s">
        <v>24</v>
      </c>
      <c r="D5" s="1">
        <v>4</v>
      </c>
      <c r="E5" s="7"/>
      <c r="F5" s="7"/>
      <c r="G5" s="4"/>
      <c r="H5" s="7">
        <f>+J5/1.19</f>
        <v>4453781.5126050422</v>
      </c>
      <c r="I5" s="12">
        <f>+H5*0.19</f>
        <v>846218.48739495804</v>
      </c>
      <c r="J5" s="17">
        <v>5300000</v>
      </c>
      <c r="K5" s="4">
        <f>+J5*D5</f>
        <v>21200000</v>
      </c>
      <c r="L5" s="7">
        <f>+N5/1.19</f>
        <v>4453781.5126050422</v>
      </c>
      <c r="M5" s="12">
        <f>+L5*0.19</f>
        <v>846218.48739495804</v>
      </c>
      <c r="N5" s="17">
        <v>5300000</v>
      </c>
      <c r="O5" s="7">
        <f>+N5*D5</f>
        <v>21200000</v>
      </c>
      <c r="P5" s="24"/>
      <c r="Q5" s="8">
        <f>+S5/1.19</f>
        <v>4453781.5126050422</v>
      </c>
      <c r="R5" s="12">
        <f>+Q5*0.19</f>
        <v>846218.48739495804</v>
      </c>
      <c r="S5" s="25">
        <v>5300000</v>
      </c>
      <c r="T5" s="8">
        <f>+S5*D5</f>
        <v>21200000</v>
      </c>
      <c r="U5" s="8">
        <f>MIN(J5,N5,S5)</f>
        <v>5300000</v>
      </c>
      <c r="V5" s="8">
        <f>MAX(J5,N5,S5)</f>
        <v>5300000</v>
      </c>
      <c r="W5" s="8">
        <f>AVERAGE(H5,L5,Q5)</f>
        <v>4453781.5126050422</v>
      </c>
      <c r="X5" s="8">
        <f>AVERAGE(I5,M5,R5)</f>
        <v>846218.48739495815</v>
      </c>
      <c r="Y5" s="36">
        <f>AVERAGE(J5,N5,S5)</f>
        <v>5300000</v>
      </c>
      <c r="Z5" s="37"/>
      <c r="AA5" s="10">
        <f>STDEVA(J5,N5,S5)</f>
        <v>0</v>
      </c>
      <c r="AB5" s="42">
        <f>+Y5*D5</f>
        <v>21200000</v>
      </c>
      <c r="AC5" s="37"/>
    </row>
    <row r="6" spans="1:29" ht="108.95" customHeight="1" x14ac:dyDescent="0.25">
      <c r="A6" s="2" t="s">
        <v>22</v>
      </c>
      <c r="B6" s="2" t="s">
        <v>25</v>
      </c>
      <c r="C6" s="1" t="s">
        <v>26</v>
      </c>
      <c r="D6" s="1">
        <f>5*2</f>
        <v>10</v>
      </c>
      <c r="E6" s="7"/>
      <c r="F6" s="7"/>
      <c r="G6" s="4"/>
      <c r="H6" s="7">
        <f>+J6/1.19</f>
        <v>2394957.9831932774</v>
      </c>
      <c r="I6" s="12">
        <f>+H6*0.19</f>
        <v>455042.01680672274</v>
      </c>
      <c r="J6" s="17">
        <v>2850000</v>
      </c>
      <c r="K6" s="4">
        <f>+J6*D6</f>
        <v>28500000</v>
      </c>
      <c r="L6" s="7">
        <f t="shared" ref="L6:L42" si="0">+N6/1.19</f>
        <v>2394957.9831932774</v>
      </c>
      <c r="M6" s="12">
        <f t="shared" ref="M6:M42" si="1">+L6*0.19</f>
        <v>455042.01680672274</v>
      </c>
      <c r="N6" s="17">
        <v>2850000</v>
      </c>
      <c r="O6" s="7">
        <f t="shared" ref="O6:O42" si="2">+N6*D6</f>
        <v>28500000</v>
      </c>
      <c r="P6" s="24"/>
      <c r="Q6" s="8">
        <f t="shared" ref="Q6:Q42" si="3">+S6/1.19</f>
        <v>2841176.4705882357</v>
      </c>
      <c r="R6" s="12">
        <f t="shared" ref="R6:R42" si="4">+Q6*0.19</f>
        <v>539823.52941176482</v>
      </c>
      <c r="S6" s="25">
        <v>3381000</v>
      </c>
      <c r="T6" s="8">
        <f t="shared" ref="T6:T42" si="5">+S6*D6</f>
        <v>33810000</v>
      </c>
      <c r="U6" s="8">
        <f t="shared" ref="U6:U42" si="6">MIN(J6,N6,S6)</f>
        <v>2850000</v>
      </c>
      <c r="V6" s="8">
        <f t="shared" ref="V6:V42" si="7">MAX(J6,N6,S6)</f>
        <v>3381000</v>
      </c>
      <c r="W6" s="8">
        <f t="shared" ref="W6:W42" si="8">AVERAGE(H6,L6,Q6)</f>
        <v>2543697.4789915965</v>
      </c>
      <c r="X6" s="8">
        <f t="shared" ref="X6:X42" si="9">AVERAGE(I6,M6,R6)</f>
        <v>483302.52100840345</v>
      </c>
      <c r="Y6" s="36">
        <f t="shared" ref="Y6:Y42" si="10">AVERAGE(J6,N6,S6)</f>
        <v>3027000</v>
      </c>
      <c r="Z6" s="37"/>
      <c r="AA6" s="10">
        <f t="shared" ref="AA6:AA42" si="11">STDEVA(J6,N6,S6)</f>
        <v>306572.99293969129</v>
      </c>
      <c r="AB6" s="42">
        <f t="shared" ref="AB6:AB42" si="12">+Y6*D6</f>
        <v>30270000</v>
      </c>
      <c r="AC6" s="37"/>
    </row>
    <row r="7" spans="1:29" ht="45" x14ac:dyDescent="0.25">
      <c r="A7" s="2" t="s">
        <v>22</v>
      </c>
      <c r="B7" s="2" t="s">
        <v>27</v>
      </c>
      <c r="C7" s="1" t="s">
        <v>28</v>
      </c>
      <c r="D7" s="1">
        <v>64</v>
      </c>
      <c r="E7" s="7"/>
      <c r="F7" s="7"/>
      <c r="G7" s="4"/>
      <c r="H7" s="7">
        <f t="shared" ref="H7:H42" si="13">+J7/1.19</f>
        <v>100840.33613445378</v>
      </c>
      <c r="I7" s="12">
        <f t="shared" ref="I7:I42" si="14">+H7*0.19</f>
        <v>19159.663865546219</v>
      </c>
      <c r="J7" s="17">
        <v>120000</v>
      </c>
      <c r="K7" s="4">
        <f t="shared" ref="K7:K42" si="15">+J7*D7</f>
        <v>7680000</v>
      </c>
      <c r="L7" s="7">
        <f t="shared" si="0"/>
        <v>100840.33613445378</v>
      </c>
      <c r="M7" s="12">
        <f t="shared" si="1"/>
        <v>19159.663865546219</v>
      </c>
      <c r="N7" s="17">
        <v>120000</v>
      </c>
      <c r="O7" s="7">
        <f t="shared" si="2"/>
        <v>7680000</v>
      </c>
      <c r="P7" s="24"/>
      <c r="Q7" s="8">
        <f t="shared" si="3"/>
        <v>100840.33613445378</v>
      </c>
      <c r="R7" s="12">
        <f t="shared" si="4"/>
        <v>19159.663865546219</v>
      </c>
      <c r="S7" s="25">
        <v>120000</v>
      </c>
      <c r="T7" s="8">
        <f t="shared" si="5"/>
        <v>7680000</v>
      </c>
      <c r="U7" s="8">
        <f t="shared" si="6"/>
        <v>120000</v>
      </c>
      <c r="V7" s="8">
        <f t="shared" si="7"/>
        <v>120000</v>
      </c>
      <c r="W7" s="8">
        <f t="shared" si="8"/>
        <v>100840.33613445378</v>
      </c>
      <c r="X7" s="8">
        <f t="shared" si="9"/>
        <v>19159.663865546219</v>
      </c>
      <c r="Y7" s="36">
        <f t="shared" si="10"/>
        <v>120000</v>
      </c>
      <c r="Z7" s="37"/>
      <c r="AA7" s="10">
        <f t="shared" si="11"/>
        <v>0</v>
      </c>
      <c r="AB7" s="42">
        <f t="shared" si="12"/>
        <v>7680000</v>
      </c>
      <c r="AC7" s="37"/>
    </row>
    <row r="8" spans="1:29" ht="39" customHeight="1" x14ac:dyDescent="0.25">
      <c r="A8" s="2" t="s">
        <v>22</v>
      </c>
      <c r="B8" s="2" t="s">
        <v>29</v>
      </c>
      <c r="C8" s="1" t="s">
        <v>28</v>
      </c>
      <c r="D8" s="1">
        <v>6</v>
      </c>
      <c r="E8" s="7"/>
      <c r="F8" s="7"/>
      <c r="G8" s="4"/>
      <c r="H8" s="7">
        <f t="shared" si="13"/>
        <v>50420.168067226892</v>
      </c>
      <c r="I8" s="12">
        <f t="shared" si="14"/>
        <v>9579.8319327731097</v>
      </c>
      <c r="J8" s="17">
        <v>60000</v>
      </c>
      <c r="K8" s="4">
        <f t="shared" si="15"/>
        <v>360000</v>
      </c>
      <c r="L8" s="7">
        <f t="shared" si="0"/>
        <v>50420.168067226892</v>
      </c>
      <c r="M8" s="12">
        <f t="shared" si="1"/>
        <v>9579.8319327731097</v>
      </c>
      <c r="N8" s="17">
        <v>60000</v>
      </c>
      <c r="O8" s="7">
        <f t="shared" si="2"/>
        <v>360000</v>
      </c>
      <c r="P8" s="24"/>
      <c r="Q8" s="8">
        <f t="shared" si="3"/>
        <v>50420.168067226892</v>
      </c>
      <c r="R8" s="12">
        <f t="shared" si="4"/>
        <v>9579.8319327731097</v>
      </c>
      <c r="S8" s="26">
        <v>60000</v>
      </c>
      <c r="T8" s="8">
        <f t="shared" si="5"/>
        <v>360000</v>
      </c>
      <c r="U8" s="8">
        <f t="shared" si="6"/>
        <v>60000</v>
      </c>
      <c r="V8" s="8">
        <f t="shared" si="7"/>
        <v>60000</v>
      </c>
      <c r="W8" s="8">
        <f t="shared" si="8"/>
        <v>50420.168067226892</v>
      </c>
      <c r="X8" s="8">
        <f t="shared" si="9"/>
        <v>9579.8319327731097</v>
      </c>
      <c r="Y8" s="36">
        <f t="shared" si="10"/>
        <v>60000</v>
      </c>
      <c r="Z8" s="37"/>
      <c r="AA8" s="10">
        <f t="shared" si="11"/>
        <v>0</v>
      </c>
      <c r="AB8" s="42">
        <f t="shared" si="12"/>
        <v>360000</v>
      </c>
      <c r="AC8" s="37"/>
    </row>
    <row r="9" spans="1:29" ht="30" x14ac:dyDescent="0.25">
      <c r="A9" s="2" t="s">
        <v>22</v>
      </c>
      <c r="B9" s="2" t="s">
        <v>30</v>
      </c>
      <c r="C9" s="1" t="s">
        <v>31</v>
      </c>
      <c r="D9" s="1">
        <v>6</v>
      </c>
      <c r="E9" s="7"/>
      <c r="F9" s="7"/>
      <c r="G9" s="4"/>
      <c r="H9" s="7">
        <f t="shared" si="13"/>
        <v>126050.42016806723</v>
      </c>
      <c r="I9" s="12">
        <f t="shared" si="14"/>
        <v>23949.579831932773</v>
      </c>
      <c r="J9" s="17">
        <v>150000</v>
      </c>
      <c r="K9" s="4">
        <f t="shared" si="15"/>
        <v>900000</v>
      </c>
      <c r="L9" s="7">
        <f t="shared" si="0"/>
        <v>126050.42016806723</v>
      </c>
      <c r="M9" s="12">
        <f t="shared" si="1"/>
        <v>23949.579831932773</v>
      </c>
      <c r="N9" s="17">
        <v>150000</v>
      </c>
      <c r="O9" s="7">
        <f t="shared" si="2"/>
        <v>900000</v>
      </c>
      <c r="P9" s="24"/>
      <c r="Q9" s="8">
        <f t="shared" si="3"/>
        <v>126050.42016806723</v>
      </c>
      <c r="R9" s="12">
        <f t="shared" si="4"/>
        <v>23949.579831932773</v>
      </c>
      <c r="S9" s="26">
        <v>150000</v>
      </c>
      <c r="T9" s="8">
        <f t="shared" si="5"/>
        <v>900000</v>
      </c>
      <c r="U9" s="8">
        <f t="shared" si="6"/>
        <v>150000</v>
      </c>
      <c r="V9" s="8">
        <f t="shared" si="7"/>
        <v>150000</v>
      </c>
      <c r="W9" s="8">
        <f t="shared" si="8"/>
        <v>126050.42016806723</v>
      </c>
      <c r="X9" s="8">
        <f t="shared" si="9"/>
        <v>23949.579831932773</v>
      </c>
      <c r="Y9" s="36">
        <f t="shared" si="10"/>
        <v>150000</v>
      </c>
      <c r="Z9" s="37"/>
      <c r="AA9" s="10">
        <f t="shared" si="11"/>
        <v>0</v>
      </c>
      <c r="AB9" s="42">
        <f t="shared" si="12"/>
        <v>900000</v>
      </c>
      <c r="AC9" s="37"/>
    </row>
    <row r="10" spans="1:29" ht="89.25" customHeight="1" x14ac:dyDescent="0.25">
      <c r="A10" s="2" t="s">
        <v>22</v>
      </c>
      <c r="B10" s="1" t="s">
        <v>32</v>
      </c>
      <c r="C10" s="1" t="s">
        <v>24</v>
      </c>
      <c r="D10" s="1">
        <v>10</v>
      </c>
      <c r="E10" s="7"/>
      <c r="F10" s="7"/>
      <c r="G10" s="4"/>
      <c r="H10" s="7">
        <f t="shared" si="13"/>
        <v>2394957.9831932774</v>
      </c>
      <c r="I10" s="12">
        <f t="shared" si="14"/>
        <v>455042.01680672274</v>
      </c>
      <c r="J10" s="18">
        <v>2850000</v>
      </c>
      <c r="K10" s="4">
        <f t="shared" si="15"/>
        <v>28500000</v>
      </c>
      <c r="L10" s="7">
        <f t="shared" si="0"/>
        <v>2394957.9831932774</v>
      </c>
      <c r="M10" s="12">
        <f t="shared" si="1"/>
        <v>455042.01680672274</v>
      </c>
      <c r="N10" s="18">
        <v>2850000</v>
      </c>
      <c r="O10" s="7">
        <f t="shared" si="2"/>
        <v>28500000</v>
      </c>
      <c r="P10" s="24"/>
      <c r="Q10" s="8">
        <f t="shared" si="3"/>
        <v>2394957.9831932774</v>
      </c>
      <c r="R10" s="12">
        <f t="shared" si="4"/>
        <v>455042.01680672274</v>
      </c>
      <c r="S10" s="26">
        <v>2850000</v>
      </c>
      <c r="T10" s="8">
        <f t="shared" si="5"/>
        <v>28500000</v>
      </c>
      <c r="U10" s="8">
        <f t="shared" si="6"/>
        <v>2850000</v>
      </c>
      <c r="V10" s="8">
        <f t="shared" si="7"/>
        <v>2850000</v>
      </c>
      <c r="W10" s="8">
        <f t="shared" si="8"/>
        <v>2394957.9831932774</v>
      </c>
      <c r="X10" s="8">
        <f t="shared" si="9"/>
        <v>455042.01680672279</v>
      </c>
      <c r="Y10" s="36">
        <f t="shared" si="10"/>
        <v>2850000</v>
      </c>
      <c r="Z10" s="37"/>
      <c r="AA10" s="10">
        <f t="shared" si="11"/>
        <v>0</v>
      </c>
      <c r="AB10" s="42">
        <f t="shared" si="12"/>
        <v>28500000</v>
      </c>
      <c r="AC10" s="37"/>
    </row>
    <row r="11" spans="1:29" s="13" customFormat="1" ht="83.25" customHeight="1" x14ac:dyDescent="0.25">
      <c r="A11" s="2" t="s">
        <v>33</v>
      </c>
      <c r="B11" s="1" t="s">
        <v>34</v>
      </c>
      <c r="C11" s="1" t="s">
        <v>35</v>
      </c>
      <c r="D11" s="1">
        <v>33</v>
      </c>
      <c r="E11" s="4"/>
      <c r="F11" s="4"/>
      <c r="G11" s="4"/>
      <c r="H11" s="7">
        <f t="shared" si="13"/>
        <v>588235.29411764711</v>
      </c>
      <c r="I11" s="12">
        <f t="shared" si="14"/>
        <v>111764.70588235295</v>
      </c>
      <c r="J11" s="18">
        <v>700000</v>
      </c>
      <c r="K11" s="4">
        <f t="shared" si="15"/>
        <v>23100000</v>
      </c>
      <c r="L11" s="7">
        <f t="shared" si="0"/>
        <v>588235.29411764711</v>
      </c>
      <c r="M11" s="12">
        <f t="shared" si="1"/>
        <v>111764.70588235295</v>
      </c>
      <c r="N11" s="18">
        <v>700000</v>
      </c>
      <c r="O11" s="7">
        <f t="shared" si="2"/>
        <v>23100000</v>
      </c>
      <c r="P11" s="27"/>
      <c r="Q11" s="8">
        <f t="shared" si="3"/>
        <v>588235.29411764711</v>
      </c>
      <c r="R11" s="12">
        <f t="shared" si="4"/>
        <v>111764.70588235295</v>
      </c>
      <c r="S11" s="26">
        <v>700000</v>
      </c>
      <c r="T11" s="8">
        <f t="shared" si="5"/>
        <v>23100000</v>
      </c>
      <c r="U11" s="8">
        <f t="shared" si="6"/>
        <v>700000</v>
      </c>
      <c r="V11" s="8">
        <f t="shared" si="7"/>
        <v>700000</v>
      </c>
      <c r="W11" s="8">
        <f t="shared" si="8"/>
        <v>588235.29411764711</v>
      </c>
      <c r="X11" s="8">
        <f t="shared" si="9"/>
        <v>111764.70588235295</v>
      </c>
      <c r="Y11" s="36">
        <f t="shared" si="10"/>
        <v>700000</v>
      </c>
      <c r="Z11" s="37"/>
      <c r="AA11" s="10">
        <f t="shared" si="11"/>
        <v>0</v>
      </c>
      <c r="AB11" s="42">
        <f t="shared" si="12"/>
        <v>23100000</v>
      </c>
      <c r="AC11" s="37"/>
    </row>
    <row r="12" spans="1:29" ht="61.5" customHeight="1" x14ac:dyDescent="0.25">
      <c r="A12" s="2" t="s">
        <v>36</v>
      </c>
      <c r="B12" s="1" t="s">
        <v>37</v>
      </c>
      <c r="C12" s="1" t="s">
        <v>38</v>
      </c>
      <c r="D12" s="1">
        <v>3</v>
      </c>
      <c r="E12" s="2"/>
      <c r="F12" s="2"/>
      <c r="G12" s="2"/>
      <c r="H12" s="7">
        <f t="shared" si="13"/>
        <v>15126.050420168069</v>
      </c>
      <c r="I12" s="12">
        <f t="shared" si="14"/>
        <v>2873.9495798319331</v>
      </c>
      <c r="J12" s="19">
        <v>18000</v>
      </c>
      <c r="K12" s="4">
        <f t="shared" si="15"/>
        <v>54000</v>
      </c>
      <c r="L12" s="7">
        <f t="shared" si="0"/>
        <v>9000</v>
      </c>
      <c r="M12" s="12">
        <f t="shared" si="1"/>
        <v>1710</v>
      </c>
      <c r="N12" s="21">
        <v>10710</v>
      </c>
      <c r="O12" s="7">
        <f t="shared" si="2"/>
        <v>32130</v>
      </c>
      <c r="P12" s="24"/>
      <c r="Q12" s="8">
        <f t="shared" si="3"/>
        <v>20000</v>
      </c>
      <c r="R12" s="12">
        <f t="shared" si="4"/>
        <v>3800</v>
      </c>
      <c r="S12" s="28">
        <v>23800</v>
      </c>
      <c r="T12" s="8">
        <f t="shared" si="5"/>
        <v>71400</v>
      </c>
      <c r="U12" s="8">
        <f t="shared" si="6"/>
        <v>10710</v>
      </c>
      <c r="V12" s="8">
        <f t="shared" si="7"/>
        <v>23800</v>
      </c>
      <c r="W12" s="8">
        <f t="shared" si="8"/>
        <v>14708.683473389356</v>
      </c>
      <c r="X12" s="8">
        <f t="shared" si="9"/>
        <v>2794.6498599439778</v>
      </c>
      <c r="Y12" s="36">
        <f t="shared" si="10"/>
        <v>17503.333333333332</v>
      </c>
      <c r="Z12" s="37"/>
      <c r="AA12" s="10">
        <f t="shared" si="11"/>
        <v>6559.1183350609945</v>
      </c>
      <c r="AB12" s="42">
        <f t="shared" si="12"/>
        <v>52510</v>
      </c>
      <c r="AC12" s="37"/>
    </row>
    <row r="13" spans="1:29" ht="60" x14ac:dyDescent="0.25">
      <c r="A13" s="2" t="s">
        <v>39</v>
      </c>
      <c r="B13" s="1" t="s">
        <v>40</v>
      </c>
      <c r="C13" s="1" t="s">
        <v>41</v>
      </c>
      <c r="D13" s="1">
        <v>2</v>
      </c>
      <c r="E13" s="2"/>
      <c r="F13" s="2"/>
      <c r="G13" s="2"/>
      <c r="H13" s="7">
        <f t="shared" si="13"/>
        <v>126050.42016806723</v>
      </c>
      <c r="I13" s="12">
        <f t="shared" si="14"/>
        <v>23949.579831932773</v>
      </c>
      <c r="J13" s="19">
        <v>150000</v>
      </c>
      <c r="K13" s="4">
        <f t="shared" si="15"/>
        <v>300000</v>
      </c>
      <c r="L13" s="7">
        <f t="shared" si="0"/>
        <v>100000</v>
      </c>
      <c r="M13" s="12">
        <f t="shared" si="1"/>
        <v>19000</v>
      </c>
      <c r="N13" s="21">
        <v>119000</v>
      </c>
      <c r="O13" s="7">
        <f t="shared" si="2"/>
        <v>238000</v>
      </c>
      <c r="P13" s="24"/>
      <c r="Q13" s="8">
        <f t="shared" si="3"/>
        <v>300000</v>
      </c>
      <c r="R13" s="12">
        <f t="shared" si="4"/>
        <v>57000</v>
      </c>
      <c r="S13" s="28">
        <v>357000</v>
      </c>
      <c r="T13" s="8">
        <f t="shared" si="5"/>
        <v>714000</v>
      </c>
      <c r="U13" s="8">
        <f t="shared" si="6"/>
        <v>119000</v>
      </c>
      <c r="V13" s="8">
        <f t="shared" si="7"/>
        <v>357000</v>
      </c>
      <c r="W13" s="8">
        <f t="shared" si="8"/>
        <v>175350.14005602241</v>
      </c>
      <c r="X13" s="8">
        <f t="shared" si="9"/>
        <v>33316.526610644258</v>
      </c>
      <c r="Y13" s="36">
        <f t="shared" si="10"/>
        <v>208666.66666666666</v>
      </c>
      <c r="Z13" s="37"/>
      <c r="AA13" s="10">
        <f t="shared" si="11"/>
        <v>129392.16874808667</v>
      </c>
      <c r="AB13" s="42">
        <f t="shared" si="12"/>
        <v>417333.33333333331</v>
      </c>
      <c r="AC13" s="37"/>
    </row>
    <row r="14" spans="1:29" ht="45" x14ac:dyDescent="0.25">
      <c r="A14" s="2" t="s">
        <v>42</v>
      </c>
      <c r="B14" s="2" t="s">
        <v>43</v>
      </c>
      <c r="C14" s="1" t="s">
        <v>41</v>
      </c>
      <c r="D14" s="1">
        <v>2</v>
      </c>
      <c r="E14" s="2"/>
      <c r="F14" s="2"/>
      <c r="G14" s="2"/>
      <c r="H14" s="7">
        <f t="shared" si="13"/>
        <v>126050.42016806723</v>
      </c>
      <c r="I14" s="12">
        <f t="shared" si="14"/>
        <v>23949.579831932773</v>
      </c>
      <c r="J14" s="19">
        <v>150000</v>
      </c>
      <c r="K14" s="4">
        <f t="shared" si="15"/>
        <v>300000</v>
      </c>
      <c r="L14" s="7">
        <f t="shared" si="0"/>
        <v>130000</v>
      </c>
      <c r="M14" s="12">
        <f t="shared" si="1"/>
        <v>24700</v>
      </c>
      <c r="N14" s="21">
        <v>154700</v>
      </c>
      <c r="O14" s="7">
        <f t="shared" si="2"/>
        <v>309400</v>
      </c>
      <c r="P14" s="24"/>
      <c r="Q14" s="8">
        <f t="shared" si="3"/>
        <v>450000</v>
      </c>
      <c r="R14" s="12">
        <f t="shared" si="4"/>
        <v>85500</v>
      </c>
      <c r="S14" s="28">
        <v>535500</v>
      </c>
      <c r="T14" s="8">
        <f t="shared" si="5"/>
        <v>1071000</v>
      </c>
      <c r="U14" s="8">
        <f t="shared" si="6"/>
        <v>150000</v>
      </c>
      <c r="V14" s="8">
        <f t="shared" si="7"/>
        <v>535500</v>
      </c>
      <c r="W14" s="8">
        <f t="shared" si="8"/>
        <v>235350.14005602241</v>
      </c>
      <c r="X14" s="8">
        <f t="shared" si="9"/>
        <v>44716.526610644265</v>
      </c>
      <c r="Y14" s="36">
        <f t="shared" si="10"/>
        <v>280066.66666666669</v>
      </c>
      <c r="Z14" s="37"/>
      <c r="AA14" s="10">
        <f t="shared" si="11"/>
        <v>221224.23767149323</v>
      </c>
      <c r="AB14" s="42">
        <f t="shared" si="12"/>
        <v>560133.33333333337</v>
      </c>
      <c r="AC14" s="37"/>
    </row>
    <row r="15" spans="1:29" ht="45" x14ac:dyDescent="0.25">
      <c r="A15" s="2" t="s">
        <v>44</v>
      </c>
      <c r="B15" s="1" t="s">
        <v>45</v>
      </c>
      <c r="C15" s="1" t="s">
        <v>41</v>
      </c>
      <c r="D15" s="1">
        <v>1</v>
      </c>
      <c r="E15" s="2"/>
      <c r="F15" s="2"/>
      <c r="G15" s="2"/>
      <c r="H15" s="7">
        <f t="shared" si="13"/>
        <v>151260.50420168068</v>
      </c>
      <c r="I15" s="12">
        <f t="shared" si="14"/>
        <v>28739.495798319331</v>
      </c>
      <c r="J15" s="19">
        <v>180000</v>
      </c>
      <c r="K15" s="4">
        <f t="shared" si="15"/>
        <v>180000</v>
      </c>
      <c r="L15" s="7">
        <f t="shared" si="0"/>
        <v>130000</v>
      </c>
      <c r="M15" s="12">
        <f t="shared" si="1"/>
        <v>24700</v>
      </c>
      <c r="N15" s="21">
        <v>154700</v>
      </c>
      <c r="O15" s="7">
        <f t="shared" si="2"/>
        <v>154700</v>
      </c>
      <c r="P15" s="24"/>
      <c r="Q15" s="8">
        <f t="shared" si="3"/>
        <v>300000</v>
      </c>
      <c r="R15" s="12">
        <f t="shared" si="4"/>
        <v>57000</v>
      </c>
      <c r="S15" s="28">
        <v>357000</v>
      </c>
      <c r="T15" s="8">
        <f t="shared" si="5"/>
        <v>357000</v>
      </c>
      <c r="U15" s="8">
        <f t="shared" si="6"/>
        <v>154700</v>
      </c>
      <c r="V15" s="8">
        <f t="shared" si="7"/>
        <v>357000</v>
      </c>
      <c r="W15" s="8">
        <f t="shared" si="8"/>
        <v>193753.50140056023</v>
      </c>
      <c r="X15" s="8">
        <f t="shared" si="9"/>
        <v>36813.165266106444</v>
      </c>
      <c r="Y15" s="36">
        <f t="shared" si="10"/>
        <v>230566.66666666666</v>
      </c>
      <c r="Z15" s="37"/>
      <c r="AA15" s="10">
        <f t="shared" si="11"/>
        <v>110222.78953707045</v>
      </c>
      <c r="AB15" s="42">
        <f t="shared" si="12"/>
        <v>230566.66666666666</v>
      </c>
      <c r="AC15" s="37"/>
    </row>
    <row r="16" spans="1:29" ht="45" x14ac:dyDescent="0.25">
      <c r="A16" s="2" t="s">
        <v>46</v>
      </c>
      <c r="B16" s="1" t="s">
        <v>47</v>
      </c>
      <c r="C16" s="1" t="s">
        <v>41</v>
      </c>
      <c r="D16" s="1">
        <v>3</v>
      </c>
      <c r="E16" s="2"/>
      <c r="F16" s="2"/>
      <c r="G16" s="2"/>
      <c r="H16" s="7">
        <f t="shared" si="13"/>
        <v>100840.33613445378</v>
      </c>
      <c r="I16" s="12">
        <f t="shared" si="14"/>
        <v>19159.663865546219</v>
      </c>
      <c r="J16" s="19">
        <v>120000</v>
      </c>
      <c r="K16" s="4">
        <f t="shared" si="15"/>
        <v>360000</v>
      </c>
      <c r="L16" s="7">
        <f t="shared" si="0"/>
        <v>100000</v>
      </c>
      <c r="M16" s="12">
        <f t="shared" si="1"/>
        <v>19000</v>
      </c>
      <c r="N16" s="21">
        <v>119000</v>
      </c>
      <c r="O16" s="7">
        <f t="shared" si="2"/>
        <v>357000</v>
      </c>
      <c r="P16" s="24"/>
      <c r="Q16" s="8">
        <f t="shared" si="3"/>
        <v>80000</v>
      </c>
      <c r="R16" s="12">
        <f t="shared" si="4"/>
        <v>15200</v>
      </c>
      <c r="S16" s="28">
        <v>95200</v>
      </c>
      <c r="T16" s="8">
        <f t="shared" si="5"/>
        <v>285600</v>
      </c>
      <c r="U16" s="8">
        <f t="shared" si="6"/>
        <v>95200</v>
      </c>
      <c r="V16" s="8">
        <f t="shared" si="7"/>
        <v>120000</v>
      </c>
      <c r="W16" s="8">
        <f t="shared" si="8"/>
        <v>93613.445378151257</v>
      </c>
      <c r="X16" s="8">
        <f t="shared" si="9"/>
        <v>17786.55462184874</v>
      </c>
      <c r="Y16" s="36">
        <f t="shared" si="10"/>
        <v>111400</v>
      </c>
      <c r="Z16" s="37"/>
      <c r="AA16" s="10">
        <f t="shared" si="11"/>
        <v>14038.518440348325</v>
      </c>
      <c r="AB16" s="42">
        <f t="shared" si="12"/>
        <v>334200</v>
      </c>
      <c r="AC16" s="37"/>
    </row>
    <row r="17" spans="1:29" ht="30" x14ac:dyDescent="0.25">
      <c r="A17" s="2" t="s">
        <v>48</v>
      </c>
      <c r="B17" s="2" t="s">
        <v>49</v>
      </c>
      <c r="C17" s="1" t="s">
        <v>41</v>
      </c>
      <c r="D17" s="1">
        <v>12</v>
      </c>
      <c r="E17" s="2"/>
      <c r="F17" s="2"/>
      <c r="G17" s="2"/>
      <c r="H17" s="7">
        <f t="shared" si="13"/>
        <v>21367.226890756305</v>
      </c>
      <c r="I17" s="12">
        <f t="shared" si="14"/>
        <v>4059.7731092436979</v>
      </c>
      <c r="J17" s="19">
        <v>25427</v>
      </c>
      <c r="K17" s="4">
        <f t="shared" si="15"/>
        <v>305124</v>
      </c>
      <c r="L17" s="7">
        <f t="shared" si="0"/>
        <v>45000</v>
      </c>
      <c r="M17" s="12">
        <f t="shared" si="1"/>
        <v>8550</v>
      </c>
      <c r="N17" s="21">
        <v>53550</v>
      </c>
      <c r="O17" s="7">
        <f t="shared" si="2"/>
        <v>642600</v>
      </c>
      <c r="P17" s="24"/>
      <c r="Q17" s="8">
        <f t="shared" si="3"/>
        <v>80000</v>
      </c>
      <c r="R17" s="12">
        <f t="shared" si="4"/>
        <v>15200</v>
      </c>
      <c r="S17" s="28">
        <v>95200</v>
      </c>
      <c r="T17" s="8">
        <f t="shared" si="5"/>
        <v>1142400</v>
      </c>
      <c r="U17" s="8">
        <f t="shared" si="6"/>
        <v>25427</v>
      </c>
      <c r="V17" s="8">
        <f t="shared" si="7"/>
        <v>95200</v>
      </c>
      <c r="W17" s="8">
        <f t="shared" si="8"/>
        <v>48789.075630252104</v>
      </c>
      <c r="X17" s="8">
        <f t="shared" si="9"/>
        <v>9269.9243697478996</v>
      </c>
      <c r="Y17" s="36">
        <f t="shared" si="10"/>
        <v>58059</v>
      </c>
      <c r="Z17" s="37"/>
      <c r="AA17" s="10">
        <f t="shared" si="11"/>
        <v>35104.361452674224</v>
      </c>
      <c r="AB17" s="42">
        <f t="shared" si="12"/>
        <v>696708</v>
      </c>
      <c r="AC17" s="37"/>
    </row>
    <row r="18" spans="1:29" ht="45" x14ac:dyDescent="0.25">
      <c r="A18" s="2" t="s">
        <v>50</v>
      </c>
      <c r="B18" s="1" t="s">
        <v>51</v>
      </c>
      <c r="C18" s="1" t="s">
        <v>41</v>
      </c>
      <c r="D18" s="1">
        <v>3</v>
      </c>
      <c r="E18" s="2"/>
      <c r="F18" s="2"/>
      <c r="G18" s="2"/>
      <c r="H18" s="7">
        <f t="shared" si="13"/>
        <v>63025.210084033613</v>
      </c>
      <c r="I18" s="12">
        <f t="shared" si="14"/>
        <v>11974.789915966387</v>
      </c>
      <c r="J18" s="19">
        <v>75000</v>
      </c>
      <c r="K18" s="4">
        <f t="shared" si="15"/>
        <v>225000</v>
      </c>
      <c r="L18" s="7">
        <f t="shared" si="0"/>
        <v>55000</v>
      </c>
      <c r="M18" s="12">
        <f t="shared" si="1"/>
        <v>10450</v>
      </c>
      <c r="N18" s="21">
        <v>65450</v>
      </c>
      <c r="O18" s="7">
        <f t="shared" si="2"/>
        <v>196350</v>
      </c>
      <c r="P18" s="24"/>
      <c r="Q18" s="8">
        <f t="shared" si="3"/>
        <v>200000</v>
      </c>
      <c r="R18" s="12">
        <f t="shared" si="4"/>
        <v>38000</v>
      </c>
      <c r="S18" s="28">
        <v>238000</v>
      </c>
      <c r="T18" s="8">
        <f t="shared" si="5"/>
        <v>714000</v>
      </c>
      <c r="U18" s="8">
        <f t="shared" si="6"/>
        <v>65450</v>
      </c>
      <c r="V18" s="8">
        <f t="shared" si="7"/>
        <v>238000</v>
      </c>
      <c r="W18" s="8">
        <f t="shared" si="8"/>
        <v>106008.40336134454</v>
      </c>
      <c r="X18" s="8">
        <f t="shared" si="9"/>
        <v>20141.596638655461</v>
      </c>
      <c r="Y18" s="36">
        <f t="shared" si="10"/>
        <v>126150</v>
      </c>
      <c r="Z18" s="37"/>
      <c r="AA18" s="10">
        <f t="shared" si="11"/>
        <v>96982.562865702828</v>
      </c>
      <c r="AB18" s="42">
        <f t="shared" si="12"/>
        <v>378450</v>
      </c>
      <c r="AC18" s="37"/>
    </row>
    <row r="19" spans="1:29" ht="30" x14ac:dyDescent="0.25">
      <c r="A19" s="2" t="s">
        <v>52</v>
      </c>
      <c r="B19" s="2" t="s">
        <v>53</v>
      </c>
      <c r="C19" s="1" t="s">
        <v>41</v>
      </c>
      <c r="D19" s="1">
        <v>33</v>
      </c>
      <c r="E19" s="2"/>
      <c r="F19" s="2"/>
      <c r="G19" s="2"/>
      <c r="H19" s="7">
        <f t="shared" si="13"/>
        <v>1680.6722689075632</v>
      </c>
      <c r="I19" s="12">
        <f t="shared" si="14"/>
        <v>319.32773109243703</v>
      </c>
      <c r="J19" s="19">
        <v>2000</v>
      </c>
      <c r="K19" s="4">
        <f t="shared" si="15"/>
        <v>66000</v>
      </c>
      <c r="L19" s="7">
        <f t="shared" si="0"/>
        <v>2500</v>
      </c>
      <c r="M19" s="12">
        <f t="shared" si="1"/>
        <v>475</v>
      </c>
      <c r="N19" s="21">
        <v>2975</v>
      </c>
      <c r="O19" s="7">
        <f t="shared" si="2"/>
        <v>98175</v>
      </c>
      <c r="P19" s="24"/>
      <c r="Q19" s="8">
        <f t="shared" si="3"/>
        <v>3000</v>
      </c>
      <c r="R19" s="12">
        <f t="shared" si="4"/>
        <v>570</v>
      </c>
      <c r="S19" s="28">
        <v>3570</v>
      </c>
      <c r="T19" s="8">
        <f t="shared" si="5"/>
        <v>117810</v>
      </c>
      <c r="U19" s="8">
        <f t="shared" si="6"/>
        <v>2000</v>
      </c>
      <c r="V19" s="8">
        <f t="shared" si="7"/>
        <v>3570</v>
      </c>
      <c r="W19" s="8">
        <f t="shared" si="8"/>
        <v>2393.5574229691879</v>
      </c>
      <c r="X19" s="8">
        <f t="shared" si="9"/>
        <v>454.77591036414566</v>
      </c>
      <c r="Y19" s="36">
        <f t="shared" si="10"/>
        <v>2848.3333333333335</v>
      </c>
      <c r="Z19" s="37"/>
      <c r="AA19" s="10">
        <f t="shared" si="11"/>
        <v>792.62748711695201</v>
      </c>
      <c r="AB19" s="42">
        <f t="shared" si="12"/>
        <v>93995</v>
      </c>
      <c r="AC19" s="37"/>
    </row>
    <row r="20" spans="1:29" ht="30" x14ac:dyDescent="0.25">
      <c r="A20" s="2" t="s">
        <v>54</v>
      </c>
      <c r="B20" s="2" t="s">
        <v>55</v>
      </c>
      <c r="C20" s="1" t="s">
        <v>41</v>
      </c>
      <c r="D20" s="1">
        <v>250</v>
      </c>
      <c r="E20" s="2"/>
      <c r="F20" s="2"/>
      <c r="G20" s="2"/>
      <c r="H20" s="7">
        <f t="shared" si="13"/>
        <v>294.11764705882354</v>
      </c>
      <c r="I20" s="12">
        <f t="shared" si="14"/>
        <v>55.882352941176471</v>
      </c>
      <c r="J20" s="19">
        <v>350</v>
      </c>
      <c r="K20" s="4">
        <f t="shared" si="15"/>
        <v>87500</v>
      </c>
      <c r="L20" s="7">
        <f t="shared" si="0"/>
        <v>1000</v>
      </c>
      <c r="M20" s="12">
        <f t="shared" si="1"/>
        <v>190</v>
      </c>
      <c r="N20" s="21">
        <v>1190</v>
      </c>
      <c r="O20" s="7">
        <f t="shared" si="2"/>
        <v>297500</v>
      </c>
      <c r="P20" s="24"/>
      <c r="Q20" s="8">
        <f t="shared" si="3"/>
        <v>800</v>
      </c>
      <c r="R20" s="12">
        <f t="shared" si="4"/>
        <v>152</v>
      </c>
      <c r="S20" s="28">
        <v>952</v>
      </c>
      <c r="T20" s="8">
        <f t="shared" si="5"/>
        <v>238000</v>
      </c>
      <c r="U20" s="8">
        <f t="shared" si="6"/>
        <v>350</v>
      </c>
      <c r="V20" s="8">
        <f t="shared" si="7"/>
        <v>1190</v>
      </c>
      <c r="W20" s="8">
        <f t="shared" si="8"/>
        <v>698.03921568627447</v>
      </c>
      <c r="X20" s="8">
        <f t="shared" si="9"/>
        <v>132.62745098039215</v>
      </c>
      <c r="Y20" s="36">
        <f t="shared" si="10"/>
        <v>830.66666666666663</v>
      </c>
      <c r="Z20" s="37"/>
      <c r="AA20" s="10">
        <f t="shared" si="11"/>
        <v>432.94495416084175</v>
      </c>
      <c r="AB20" s="42">
        <f t="shared" si="12"/>
        <v>207666.66666666666</v>
      </c>
      <c r="AC20" s="37"/>
    </row>
    <row r="21" spans="1:29" ht="30" x14ac:dyDescent="0.25">
      <c r="A21" s="2" t="s">
        <v>56</v>
      </c>
      <c r="B21" s="2" t="s">
        <v>57</v>
      </c>
      <c r="C21" s="1" t="s">
        <v>41</v>
      </c>
      <c r="D21" s="1">
        <v>33</v>
      </c>
      <c r="E21" s="2"/>
      <c r="F21" s="2"/>
      <c r="G21" s="2"/>
      <c r="H21" s="7">
        <f t="shared" si="13"/>
        <v>1260.5042016806724</v>
      </c>
      <c r="I21" s="12">
        <f t="shared" si="14"/>
        <v>239.49579831932775</v>
      </c>
      <c r="J21" s="19">
        <v>1500</v>
      </c>
      <c r="K21" s="4">
        <f t="shared" si="15"/>
        <v>49500</v>
      </c>
      <c r="L21" s="7">
        <f t="shared" si="0"/>
        <v>4000</v>
      </c>
      <c r="M21" s="12">
        <f t="shared" si="1"/>
        <v>760</v>
      </c>
      <c r="N21" s="21">
        <v>4760</v>
      </c>
      <c r="O21" s="7">
        <f t="shared" si="2"/>
        <v>157080</v>
      </c>
      <c r="P21" s="24"/>
      <c r="Q21" s="8">
        <f t="shared" si="3"/>
        <v>3000</v>
      </c>
      <c r="R21" s="12">
        <f t="shared" si="4"/>
        <v>570</v>
      </c>
      <c r="S21" s="28">
        <v>3570</v>
      </c>
      <c r="T21" s="8">
        <f t="shared" si="5"/>
        <v>117810</v>
      </c>
      <c r="U21" s="8">
        <f t="shared" si="6"/>
        <v>1500</v>
      </c>
      <c r="V21" s="8">
        <f t="shared" si="7"/>
        <v>4760</v>
      </c>
      <c r="W21" s="8">
        <f t="shared" si="8"/>
        <v>2753.5014005602243</v>
      </c>
      <c r="X21" s="8">
        <f t="shared" si="9"/>
        <v>523.16526610644257</v>
      </c>
      <c r="Y21" s="36">
        <f t="shared" si="10"/>
        <v>3276.6666666666665</v>
      </c>
      <c r="Z21" s="37"/>
      <c r="AA21" s="10">
        <f t="shared" si="11"/>
        <v>1649.6767360102203</v>
      </c>
      <c r="AB21" s="42">
        <f t="shared" si="12"/>
        <v>108130</v>
      </c>
      <c r="AC21" s="37"/>
    </row>
    <row r="22" spans="1:29" ht="30" x14ac:dyDescent="0.25">
      <c r="A22" s="2" t="s">
        <v>58</v>
      </c>
      <c r="B22" s="2" t="s">
        <v>59</v>
      </c>
      <c r="C22" s="1" t="s">
        <v>41</v>
      </c>
      <c r="D22" s="1">
        <v>33</v>
      </c>
      <c r="E22" s="2"/>
      <c r="F22" s="2"/>
      <c r="G22" s="2"/>
      <c r="H22" s="7">
        <f t="shared" si="13"/>
        <v>29411.764705882353</v>
      </c>
      <c r="I22" s="12">
        <f t="shared" si="14"/>
        <v>5588.2352941176468</v>
      </c>
      <c r="J22" s="19">
        <v>35000</v>
      </c>
      <c r="K22" s="4">
        <f t="shared" si="15"/>
        <v>1155000</v>
      </c>
      <c r="L22" s="7">
        <f t="shared" si="0"/>
        <v>15000</v>
      </c>
      <c r="M22" s="12">
        <f t="shared" si="1"/>
        <v>2850</v>
      </c>
      <c r="N22" s="21">
        <v>17850</v>
      </c>
      <c r="O22" s="7">
        <f t="shared" si="2"/>
        <v>589050</v>
      </c>
      <c r="P22" s="24"/>
      <c r="Q22" s="8">
        <f t="shared" si="3"/>
        <v>20000</v>
      </c>
      <c r="R22" s="12">
        <f t="shared" si="4"/>
        <v>3800</v>
      </c>
      <c r="S22" s="28">
        <v>23800</v>
      </c>
      <c r="T22" s="8">
        <f t="shared" si="5"/>
        <v>785400</v>
      </c>
      <c r="U22" s="8">
        <f t="shared" si="6"/>
        <v>17850</v>
      </c>
      <c r="V22" s="8">
        <f t="shared" si="7"/>
        <v>35000</v>
      </c>
      <c r="W22" s="8">
        <f t="shared" si="8"/>
        <v>21470.588235294115</v>
      </c>
      <c r="X22" s="8">
        <f t="shared" si="9"/>
        <v>4079.4117647058824</v>
      </c>
      <c r="Y22" s="36">
        <f t="shared" si="10"/>
        <v>25550</v>
      </c>
      <c r="Z22" s="37"/>
      <c r="AA22" s="10">
        <f t="shared" si="11"/>
        <v>8707.8987132373095</v>
      </c>
      <c r="AB22" s="42">
        <f t="shared" si="12"/>
        <v>843150</v>
      </c>
      <c r="AC22" s="37"/>
    </row>
    <row r="23" spans="1:29" ht="45" x14ac:dyDescent="0.25">
      <c r="A23" s="2" t="s">
        <v>60</v>
      </c>
      <c r="B23" s="2" t="s">
        <v>61</v>
      </c>
      <c r="C23" s="1" t="s">
        <v>41</v>
      </c>
      <c r="D23" s="1">
        <v>33</v>
      </c>
      <c r="E23" s="2"/>
      <c r="F23" s="2"/>
      <c r="G23" s="2"/>
      <c r="H23" s="7">
        <f t="shared" si="13"/>
        <v>8403.361344537816</v>
      </c>
      <c r="I23" s="12">
        <f t="shared" si="14"/>
        <v>1596.6386554621849</v>
      </c>
      <c r="J23" s="19">
        <v>10000</v>
      </c>
      <c r="K23" s="4">
        <f t="shared" si="15"/>
        <v>330000</v>
      </c>
      <c r="L23" s="7">
        <f t="shared" si="0"/>
        <v>12000</v>
      </c>
      <c r="M23" s="12">
        <f t="shared" si="1"/>
        <v>2280</v>
      </c>
      <c r="N23" s="21">
        <v>14280</v>
      </c>
      <c r="O23" s="7">
        <f t="shared" si="2"/>
        <v>471240</v>
      </c>
      <c r="P23" s="24"/>
      <c r="Q23" s="8">
        <f t="shared" si="3"/>
        <v>20000</v>
      </c>
      <c r="R23" s="12">
        <f t="shared" si="4"/>
        <v>3800</v>
      </c>
      <c r="S23" s="28">
        <v>23800</v>
      </c>
      <c r="T23" s="8">
        <f t="shared" si="5"/>
        <v>785400</v>
      </c>
      <c r="U23" s="8">
        <f t="shared" si="6"/>
        <v>10000</v>
      </c>
      <c r="V23" s="8">
        <f t="shared" si="7"/>
        <v>23800</v>
      </c>
      <c r="W23" s="8">
        <f t="shared" si="8"/>
        <v>13467.787114845938</v>
      </c>
      <c r="X23" s="8">
        <f t="shared" si="9"/>
        <v>2558.8795518207285</v>
      </c>
      <c r="Y23" s="36">
        <f t="shared" si="10"/>
        <v>16026.666666666666</v>
      </c>
      <c r="Z23" s="37"/>
      <c r="AA23" s="10">
        <f t="shared" si="11"/>
        <v>7063.8610782866699</v>
      </c>
      <c r="AB23" s="42">
        <f t="shared" si="12"/>
        <v>528880</v>
      </c>
      <c r="AC23" s="37"/>
    </row>
    <row r="24" spans="1:29" ht="30" x14ac:dyDescent="0.25">
      <c r="A24" s="2" t="s">
        <v>62</v>
      </c>
      <c r="B24" s="2" t="s">
        <v>63</v>
      </c>
      <c r="C24" s="1" t="s">
        <v>41</v>
      </c>
      <c r="D24" s="1">
        <v>64</v>
      </c>
      <c r="E24" s="2"/>
      <c r="F24" s="2"/>
      <c r="G24" s="2"/>
      <c r="H24" s="7">
        <f t="shared" si="13"/>
        <v>100840.33613445378</v>
      </c>
      <c r="I24" s="12">
        <f t="shared" si="14"/>
        <v>19159.663865546219</v>
      </c>
      <c r="J24" s="19">
        <v>120000</v>
      </c>
      <c r="K24" s="4">
        <f t="shared" si="15"/>
        <v>7680000</v>
      </c>
      <c r="L24" s="7">
        <f t="shared" si="0"/>
        <v>117188.23529411765</v>
      </c>
      <c r="M24" s="12">
        <f t="shared" si="1"/>
        <v>22265.764705882353</v>
      </c>
      <c r="N24" s="21">
        <v>139454</v>
      </c>
      <c r="O24" s="7">
        <f t="shared" si="2"/>
        <v>8925056</v>
      </c>
      <c r="P24" s="24"/>
      <c r="Q24" s="8">
        <f t="shared" si="3"/>
        <v>125000</v>
      </c>
      <c r="R24" s="12">
        <f t="shared" si="4"/>
        <v>23750</v>
      </c>
      <c r="S24" s="28">
        <v>148750</v>
      </c>
      <c r="T24" s="8">
        <f t="shared" si="5"/>
        <v>9520000</v>
      </c>
      <c r="U24" s="8">
        <f t="shared" si="6"/>
        <v>120000</v>
      </c>
      <c r="V24" s="8">
        <f t="shared" si="7"/>
        <v>148750</v>
      </c>
      <c r="W24" s="8">
        <f t="shared" si="8"/>
        <v>114342.85714285714</v>
      </c>
      <c r="X24" s="8">
        <f t="shared" si="9"/>
        <v>21725.142857142859</v>
      </c>
      <c r="Y24" s="36">
        <f t="shared" si="10"/>
        <v>136068</v>
      </c>
      <c r="Z24" s="37"/>
      <c r="AA24" s="10">
        <f t="shared" si="11"/>
        <v>14671.038545379124</v>
      </c>
      <c r="AB24" s="42">
        <f t="shared" si="12"/>
        <v>8708352</v>
      </c>
      <c r="AC24" s="37"/>
    </row>
    <row r="25" spans="1:29" ht="75" x14ac:dyDescent="0.25">
      <c r="A25" s="2" t="s">
        <v>64</v>
      </c>
      <c r="B25" s="2" t="s">
        <v>65</v>
      </c>
      <c r="C25" s="1" t="s">
        <v>41</v>
      </c>
      <c r="D25" s="1">
        <v>33</v>
      </c>
      <c r="E25" s="2"/>
      <c r="F25" s="2"/>
      <c r="G25" s="2"/>
      <c r="H25" s="7">
        <f t="shared" si="13"/>
        <v>227731.09243697481</v>
      </c>
      <c r="I25" s="12">
        <f t="shared" si="14"/>
        <v>43268.907563025212</v>
      </c>
      <c r="J25" s="19">
        <v>271000</v>
      </c>
      <c r="K25" s="4">
        <f t="shared" si="15"/>
        <v>8943000</v>
      </c>
      <c r="L25" s="7">
        <f t="shared" si="0"/>
        <v>300000</v>
      </c>
      <c r="M25" s="12">
        <f t="shared" si="1"/>
        <v>57000</v>
      </c>
      <c r="N25" s="21">
        <v>357000</v>
      </c>
      <c r="O25" s="7">
        <f t="shared" si="2"/>
        <v>11781000</v>
      </c>
      <c r="P25" s="24"/>
      <c r="Q25" s="8">
        <f t="shared" si="3"/>
        <v>400000</v>
      </c>
      <c r="R25" s="12">
        <f t="shared" si="4"/>
        <v>76000</v>
      </c>
      <c r="S25" s="28">
        <v>476000</v>
      </c>
      <c r="T25" s="8">
        <f t="shared" si="5"/>
        <v>15708000</v>
      </c>
      <c r="U25" s="8">
        <f t="shared" si="6"/>
        <v>271000</v>
      </c>
      <c r="V25" s="8">
        <f t="shared" si="7"/>
        <v>476000</v>
      </c>
      <c r="W25" s="8">
        <f t="shared" si="8"/>
        <v>309243.69747899164</v>
      </c>
      <c r="X25" s="8">
        <f t="shared" si="9"/>
        <v>58756.302521008409</v>
      </c>
      <c r="Y25" s="36">
        <f t="shared" si="10"/>
        <v>368000</v>
      </c>
      <c r="Z25" s="37"/>
      <c r="AA25" s="10">
        <f t="shared" si="11"/>
        <v>102941.73109094289</v>
      </c>
      <c r="AB25" s="42">
        <f t="shared" si="12"/>
        <v>12144000</v>
      </c>
      <c r="AC25" s="37"/>
    </row>
    <row r="26" spans="1:29" ht="60" x14ac:dyDescent="0.25">
      <c r="A26" s="2" t="s">
        <v>66</v>
      </c>
      <c r="B26" s="2" t="s">
        <v>67</v>
      </c>
      <c r="C26" s="1" t="s">
        <v>41</v>
      </c>
      <c r="D26" s="1">
        <v>10</v>
      </c>
      <c r="E26" s="2"/>
      <c r="F26" s="2"/>
      <c r="G26" s="2"/>
      <c r="H26" s="7">
        <f t="shared" si="13"/>
        <v>67226.890756302528</v>
      </c>
      <c r="I26" s="12">
        <f t="shared" si="14"/>
        <v>12773.10924369748</v>
      </c>
      <c r="J26" s="19">
        <v>80000</v>
      </c>
      <c r="K26" s="4">
        <f t="shared" si="15"/>
        <v>800000</v>
      </c>
      <c r="L26" s="7">
        <f t="shared" si="0"/>
        <v>70000</v>
      </c>
      <c r="M26" s="12">
        <f t="shared" si="1"/>
        <v>13300</v>
      </c>
      <c r="N26" s="21">
        <v>83300</v>
      </c>
      <c r="O26" s="7">
        <f t="shared" si="2"/>
        <v>833000</v>
      </c>
      <c r="P26" s="24"/>
      <c r="Q26" s="8">
        <f t="shared" si="3"/>
        <v>140000</v>
      </c>
      <c r="R26" s="12">
        <f t="shared" si="4"/>
        <v>26600</v>
      </c>
      <c r="S26" s="28">
        <v>166600</v>
      </c>
      <c r="T26" s="8">
        <f t="shared" si="5"/>
        <v>1666000</v>
      </c>
      <c r="U26" s="8">
        <f t="shared" si="6"/>
        <v>80000</v>
      </c>
      <c r="V26" s="8">
        <f t="shared" si="7"/>
        <v>166600</v>
      </c>
      <c r="W26" s="8">
        <f t="shared" si="8"/>
        <v>92408.963585434176</v>
      </c>
      <c r="X26" s="8">
        <f t="shared" si="9"/>
        <v>17557.703081232492</v>
      </c>
      <c r="Y26" s="36">
        <f t="shared" si="10"/>
        <v>109966.66666666667</v>
      </c>
      <c r="Z26" s="37"/>
      <c r="AA26" s="10">
        <f t="shared" si="11"/>
        <v>49073.652129562681</v>
      </c>
      <c r="AB26" s="42">
        <f t="shared" si="12"/>
        <v>1099666.6666666667</v>
      </c>
      <c r="AC26" s="37"/>
    </row>
    <row r="27" spans="1:29" ht="45.75" customHeight="1" x14ac:dyDescent="0.25">
      <c r="A27" s="2" t="s">
        <v>68</v>
      </c>
      <c r="B27" s="2" t="s">
        <v>69</v>
      </c>
      <c r="C27" s="1" t="s">
        <v>41</v>
      </c>
      <c r="D27" s="1">
        <v>3</v>
      </c>
      <c r="E27" s="2"/>
      <c r="F27" s="2"/>
      <c r="G27" s="2"/>
      <c r="H27" s="7">
        <f t="shared" si="13"/>
        <v>46218.487394957985</v>
      </c>
      <c r="I27" s="12">
        <f t="shared" si="14"/>
        <v>8781.5126050420167</v>
      </c>
      <c r="J27" s="19">
        <v>55000</v>
      </c>
      <c r="K27" s="4">
        <f t="shared" si="15"/>
        <v>165000</v>
      </c>
      <c r="L27" s="7">
        <f t="shared" si="0"/>
        <v>180000</v>
      </c>
      <c r="M27" s="12">
        <f t="shared" si="1"/>
        <v>34200</v>
      </c>
      <c r="N27" s="21">
        <v>214200</v>
      </c>
      <c r="O27" s="7">
        <f t="shared" si="2"/>
        <v>642600</v>
      </c>
      <c r="P27" s="24"/>
      <c r="Q27" s="8">
        <f t="shared" si="3"/>
        <v>1400000</v>
      </c>
      <c r="R27" s="12">
        <f t="shared" si="4"/>
        <v>266000</v>
      </c>
      <c r="S27" s="28">
        <v>1666000</v>
      </c>
      <c r="T27" s="8">
        <f t="shared" si="5"/>
        <v>4998000</v>
      </c>
      <c r="U27" s="8">
        <f t="shared" si="6"/>
        <v>55000</v>
      </c>
      <c r="V27" s="8">
        <f t="shared" si="7"/>
        <v>1666000</v>
      </c>
      <c r="W27" s="8">
        <f t="shared" si="8"/>
        <v>542072.82913165272</v>
      </c>
      <c r="X27" s="8">
        <f t="shared" si="9"/>
        <v>102993.83753501401</v>
      </c>
      <c r="Y27" s="36">
        <f t="shared" si="10"/>
        <v>645066.66666666663</v>
      </c>
      <c r="Z27" s="37"/>
      <c r="AA27" s="10">
        <f t="shared" si="11"/>
        <v>887730.14668497851</v>
      </c>
      <c r="AB27" s="42">
        <f t="shared" si="12"/>
        <v>1935200</v>
      </c>
      <c r="AC27" s="37"/>
    </row>
    <row r="28" spans="1:29" ht="45" x14ac:dyDescent="0.25">
      <c r="A28" s="2" t="s">
        <v>70</v>
      </c>
      <c r="B28" s="2" t="s">
        <v>71</v>
      </c>
      <c r="C28" s="1" t="s">
        <v>41</v>
      </c>
      <c r="D28" s="1">
        <v>3</v>
      </c>
      <c r="E28" s="2"/>
      <c r="F28" s="2"/>
      <c r="G28" s="2"/>
      <c r="H28" s="7">
        <f t="shared" si="13"/>
        <v>252100.84033613445</v>
      </c>
      <c r="I28" s="12">
        <f t="shared" si="14"/>
        <v>47899.159663865546</v>
      </c>
      <c r="J28" s="19">
        <v>300000</v>
      </c>
      <c r="K28" s="4">
        <f t="shared" si="15"/>
        <v>900000</v>
      </c>
      <c r="L28" s="7">
        <f t="shared" si="0"/>
        <v>800000</v>
      </c>
      <c r="M28" s="12">
        <f t="shared" si="1"/>
        <v>152000</v>
      </c>
      <c r="N28" s="21">
        <v>952000</v>
      </c>
      <c r="O28" s="7">
        <f t="shared" si="2"/>
        <v>2856000</v>
      </c>
      <c r="P28" s="24"/>
      <c r="Q28" s="8">
        <f t="shared" si="3"/>
        <v>2200000</v>
      </c>
      <c r="R28" s="12">
        <f t="shared" si="4"/>
        <v>418000</v>
      </c>
      <c r="S28" s="28">
        <v>2618000</v>
      </c>
      <c r="T28" s="8">
        <f t="shared" si="5"/>
        <v>7854000</v>
      </c>
      <c r="U28" s="8">
        <f t="shared" si="6"/>
        <v>300000</v>
      </c>
      <c r="V28" s="8">
        <f t="shared" si="7"/>
        <v>2618000</v>
      </c>
      <c r="W28" s="8">
        <f t="shared" si="8"/>
        <v>1084033.6134453781</v>
      </c>
      <c r="X28" s="8">
        <f t="shared" si="9"/>
        <v>205966.38655462186</v>
      </c>
      <c r="Y28" s="36">
        <f t="shared" si="10"/>
        <v>1290000</v>
      </c>
      <c r="Z28" s="37"/>
      <c r="AA28" s="10">
        <f t="shared" si="11"/>
        <v>1195392.8224646491</v>
      </c>
      <c r="AB28" s="42">
        <f t="shared" si="12"/>
        <v>3870000</v>
      </c>
      <c r="AC28" s="37"/>
    </row>
    <row r="29" spans="1:29" ht="30" x14ac:dyDescent="0.25">
      <c r="A29" s="2" t="s">
        <v>68</v>
      </c>
      <c r="B29" s="2" t="s">
        <v>72</v>
      </c>
      <c r="C29" s="1" t="s">
        <v>41</v>
      </c>
      <c r="D29" s="1">
        <v>3</v>
      </c>
      <c r="E29" s="2"/>
      <c r="F29" s="2"/>
      <c r="G29" s="2"/>
      <c r="H29" s="7">
        <f t="shared" si="13"/>
        <v>58823.529411764706</v>
      </c>
      <c r="I29" s="12">
        <f t="shared" si="14"/>
        <v>11176.470588235294</v>
      </c>
      <c r="J29" s="19">
        <v>70000</v>
      </c>
      <c r="K29" s="4">
        <f t="shared" si="15"/>
        <v>210000</v>
      </c>
      <c r="L29" s="7">
        <f t="shared" si="0"/>
        <v>1300000</v>
      </c>
      <c r="M29" s="12">
        <f t="shared" si="1"/>
        <v>247000</v>
      </c>
      <c r="N29" s="21">
        <v>1547000</v>
      </c>
      <c r="O29" s="7">
        <f t="shared" si="2"/>
        <v>4641000</v>
      </c>
      <c r="P29" s="24"/>
      <c r="Q29" s="8">
        <f t="shared" si="3"/>
        <v>2000000</v>
      </c>
      <c r="R29" s="12">
        <f t="shared" si="4"/>
        <v>380000</v>
      </c>
      <c r="S29" s="28">
        <v>2380000</v>
      </c>
      <c r="T29" s="8">
        <f t="shared" si="5"/>
        <v>7140000</v>
      </c>
      <c r="U29" s="8">
        <f t="shared" si="6"/>
        <v>70000</v>
      </c>
      <c r="V29" s="8">
        <f t="shared" si="7"/>
        <v>2380000</v>
      </c>
      <c r="W29" s="8">
        <f t="shared" si="8"/>
        <v>1119607.8431372549</v>
      </c>
      <c r="X29" s="8">
        <f t="shared" si="9"/>
        <v>212725.49019607843</v>
      </c>
      <c r="Y29" s="36">
        <f t="shared" si="10"/>
        <v>1332333.3333333333</v>
      </c>
      <c r="Z29" s="37"/>
      <c r="AA29" s="10">
        <f t="shared" si="11"/>
        <v>1169865.9467363488</v>
      </c>
      <c r="AB29" s="42">
        <f t="shared" si="12"/>
        <v>3997000</v>
      </c>
      <c r="AC29" s="37"/>
    </row>
    <row r="30" spans="1:29" ht="120" x14ac:dyDescent="0.25">
      <c r="A30" s="2" t="s">
        <v>73</v>
      </c>
      <c r="B30" s="2" t="s">
        <v>74</v>
      </c>
      <c r="C30" s="1" t="s">
        <v>41</v>
      </c>
      <c r="D30" s="1">
        <v>1</v>
      </c>
      <c r="E30" s="2"/>
      <c r="F30" s="2"/>
      <c r="G30" s="2"/>
      <c r="H30" s="7">
        <f t="shared" si="13"/>
        <v>57461.34453781513</v>
      </c>
      <c r="I30" s="12">
        <f t="shared" si="14"/>
        <v>10917.655462184875</v>
      </c>
      <c r="J30" s="20">
        <v>68379</v>
      </c>
      <c r="K30" s="4">
        <f t="shared" si="15"/>
        <v>68379</v>
      </c>
      <c r="L30" s="7">
        <f t="shared" si="0"/>
        <v>15000000</v>
      </c>
      <c r="M30" s="12">
        <f t="shared" si="1"/>
        <v>2850000</v>
      </c>
      <c r="N30" s="21">
        <v>17850000</v>
      </c>
      <c r="O30" s="7">
        <f t="shared" si="2"/>
        <v>17850000</v>
      </c>
      <c r="P30" s="24"/>
      <c r="Q30" s="8">
        <f t="shared" si="3"/>
        <v>9000000</v>
      </c>
      <c r="R30" s="12">
        <f t="shared" si="4"/>
        <v>1710000</v>
      </c>
      <c r="S30" s="28">
        <v>10710000</v>
      </c>
      <c r="T30" s="8">
        <f t="shared" si="5"/>
        <v>10710000</v>
      </c>
      <c r="U30" s="8">
        <f t="shared" si="6"/>
        <v>68379</v>
      </c>
      <c r="V30" s="8">
        <f t="shared" si="7"/>
        <v>17850000</v>
      </c>
      <c r="W30" s="8">
        <f t="shared" si="8"/>
        <v>8019153.781512606</v>
      </c>
      <c r="X30" s="8">
        <f t="shared" si="9"/>
        <v>1523639.218487395</v>
      </c>
      <c r="Y30" s="36">
        <f t="shared" si="10"/>
        <v>9542793</v>
      </c>
      <c r="Z30" s="37"/>
      <c r="AA30" s="10">
        <f t="shared" si="11"/>
        <v>8948088.6496808361</v>
      </c>
      <c r="AB30" s="42">
        <f t="shared" si="12"/>
        <v>9542793</v>
      </c>
      <c r="AC30" s="37"/>
    </row>
    <row r="31" spans="1:29" ht="30" x14ac:dyDescent="0.25">
      <c r="A31" s="2" t="s">
        <v>75</v>
      </c>
      <c r="B31" s="2" t="s">
        <v>76</v>
      </c>
      <c r="C31" s="1" t="s">
        <v>41</v>
      </c>
      <c r="D31" s="1">
        <v>1</v>
      </c>
      <c r="E31" s="2"/>
      <c r="F31" s="2"/>
      <c r="G31" s="2"/>
      <c r="H31" s="7">
        <f t="shared" si="13"/>
        <v>16806.722689075632</v>
      </c>
      <c r="I31" s="12">
        <f t="shared" si="14"/>
        <v>3193.2773109243699</v>
      </c>
      <c r="J31" s="20">
        <v>20000</v>
      </c>
      <c r="K31" s="4">
        <f t="shared" si="15"/>
        <v>20000</v>
      </c>
      <c r="L31" s="7">
        <f t="shared" si="0"/>
        <v>5500000</v>
      </c>
      <c r="M31" s="12">
        <f t="shared" si="1"/>
        <v>1045000</v>
      </c>
      <c r="N31" s="21">
        <v>6545000</v>
      </c>
      <c r="O31" s="7">
        <f t="shared" si="2"/>
        <v>6545000</v>
      </c>
      <c r="P31" s="24"/>
      <c r="Q31" s="8">
        <f t="shared" si="3"/>
        <v>800000</v>
      </c>
      <c r="R31" s="12">
        <f t="shared" si="4"/>
        <v>152000</v>
      </c>
      <c r="S31" s="28">
        <v>952000</v>
      </c>
      <c r="T31" s="8">
        <f t="shared" si="5"/>
        <v>952000</v>
      </c>
      <c r="U31" s="8">
        <f t="shared" si="6"/>
        <v>20000</v>
      </c>
      <c r="V31" s="8">
        <f t="shared" si="7"/>
        <v>6545000</v>
      </c>
      <c r="W31" s="8">
        <f t="shared" si="8"/>
        <v>2105602.2408963586</v>
      </c>
      <c r="X31" s="8">
        <f t="shared" si="9"/>
        <v>400064.42577030812</v>
      </c>
      <c r="Y31" s="36">
        <f t="shared" si="10"/>
        <v>2505666.6666666665</v>
      </c>
      <c r="Z31" s="37"/>
      <c r="AA31" s="10">
        <f t="shared" si="11"/>
        <v>3529067.3461034056</v>
      </c>
      <c r="AB31" s="42">
        <f t="shared" si="12"/>
        <v>2505666.6666666665</v>
      </c>
      <c r="AC31" s="37"/>
    </row>
    <row r="32" spans="1:29" x14ac:dyDescent="0.25">
      <c r="A32" s="2" t="s">
        <v>77</v>
      </c>
      <c r="B32" s="2" t="s">
        <v>78</v>
      </c>
      <c r="C32" s="1" t="s">
        <v>41</v>
      </c>
      <c r="D32" s="1">
        <v>1</v>
      </c>
      <c r="E32" s="2"/>
      <c r="F32" s="2"/>
      <c r="G32" s="2"/>
      <c r="H32" s="7">
        <f t="shared" si="13"/>
        <v>42016.806722689078</v>
      </c>
      <c r="I32" s="12">
        <f t="shared" si="14"/>
        <v>7983.1932773109247</v>
      </c>
      <c r="J32" s="20">
        <v>50000</v>
      </c>
      <c r="K32" s="4">
        <f t="shared" si="15"/>
        <v>50000</v>
      </c>
      <c r="L32" s="7">
        <f t="shared" si="0"/>
        <v>800000</v>
      </c>
      <c r="M32" s="12">
        <f t="shared" si="1"/>
        <v>152000</v>
      </c>
      <c r="N32" s="21">
        <v>952000</v>
      </c>
      <c r="O32" s="7">
        <f t="shared" si="2"/>
        <v>952000</v>
      </c>
      <c r="P32" s="24"/>
      <c r="Q32" s="8">
        <f t="shared" si="3"/>
        <v>1800000</v>
      </c>
      <c r="R32" s="12">
        <f t="shared" si="4"/>
        <v>342000</v>
      </c>
      <c r="S32" s="28">
        <v>2142000</v>
      </c>
      <c r="T32" s="8">
        <f t="shared" si="5"/>
        <v>2142000</v>
      </c>
      <c r="U32" s="8">
        <f t="shared" si="6"/>
        <v>50000</v>
      </c>
      <c r="V32" s="8">
        <f t="shared" si="7"/>
        <v>2142000</v>
      </c>
      <c r="W32" s="8">
        <f t="shared" si="8"/>
        <v>880672.26890756295</v>
      </c>
      <c r="X32" s="8">
        <f t="shared" si="9"/>
        <v>167327.73109243697</v>
      </c>
      <c r="Y32" s="36">
        <f t="shared" si="10"/>
        <v>1048000</v>
      </c>
      <c r="Z32" s="37"/>
      <c r="AA32" s="10">
        <f t="shared" si="11"/>
        <v>1049298.8134940399</v>
      </c>
      <c r="AB32" s="42">
        <f t="shared" si="12"/>
        <v>1048000</v>
      </c>
      <c r="AC32" s="37"/>
    </row>
    <row r="33" spans="1:29" ht="30" x14ac:dyDescent="0.25">
      <c r="A33" s="2" t="s">
        <v>79</v>
      </c>
      <c r="B33" s="2" t="s">
        <v>80</v>
      </c>
      <c r="C33" s="1" t="s">
        <v>41</v>
      </c>
      <c r="D33" s="1">
        <v>6</v>
      </c>
      <c r="E33" s="2"/>
      <c r="F33" s="2"/>
      <c r="G33" s="2"/>
      <c r="H33" s="7">
        <f t="shared" si="13"/>
        <v>42016.806722689078</v>
      </c>
      <c r="I33" s="12">
        <f t="shared" si="14"/>
        <v>7983.1932773109247</v>
      </c>
      <c r="J33" s="20">
        <v>50000</v>
      </c>
      <c r="K33" s="4">
        <f t="shared" si="15"/>
        <v>300000</v>
      </c>
      <c r="L33" s="7">
        <f t="shared" si="0"/>
        <v>50000</v>
      </c>
      <c r="M33" s="12">
        <f t="shared" si="1"/>
        <v>9500</v>
      </c>
      <c r="N33" s="21">
        <v>59500</v>
      </c>
      <c r="O33" s="7">
        <f t="shared" si="2"/>
        <v>357000</v>
      </c>
      <c r="P33" s="24"/>
      <c r="Q33" s="8">
        <f t="shared" si="3"/>
        <v>150000</v>
      </c>
      <c r="R33" s="12">
        <f t="shared" si="4"/>
        <v>28500</v>
      </c>
      <c r="S33" s="28">
        <v>178500</v>
      </c>
      <c r="T33" s="8">
        <f t="shared" si="5"/>
        <v>1071000</v>
      </c>
      <c r="U33" s="8">
        <f t="shared" si="6"/>
        <v>50000</v>
      </c>
      <c r="V33" s="8">
        <f t="shared" si="7"/>
        <v>178500</v>
      </c>
      <c r="W33" s="8">
        <f t="shared" si="8"/>
        <v>80672.268907563019</v>
      </c>
      <c r="X33" s="8">
        <f t="shared" si="9"/>
        <v>15327.731092436976</v>
      </c>
      <c r="Y33" s="36">
        <f t="shared" si="10"/>
        <v>96000</v>
      </c>
      <c r="Z33" s="37"/>
      <c r="AA33" s="10">
        <f t="shared" si="11"/>
        <v>71604.818273632962</v>
      </c>
      <c r="AB33" s="42">
        <f t="shared" si="12"/>
        <v>576000</v>
      </c>
      <c r="AC33" s="37"/>
    </row>
    <row r="34" spans="1:29" ht="30" x14ac:dyDescent="0.25">
      <c r="A34" s="2" t="s">
        <v>79</v>
      </c>
      <c r="B34" s="2" t="s">
        <v>81</v>
      </c>
      <c r="C34" s="1" t="s">
        <v>41</v>
      </c>
      <c r="D34" s="1">
        <v>6</v>
      </c>
      <c r="E34" s="2"/>
      <c r="F34" s="2"/>
      <c r="G34" s="2"/>
      <c r="H34" s="7">
        <f t="shared" si="13"/>
        <v>67226.890756302528</v>
      </c>
      <c r="I34" s="12">
        <f t="shared" si="14"/>
        <v>12773.10924369748</v>
      </c>
      <c r="J34" s="20">
        <v>80000</v>
      </c>
      <c r="K34" s="4">
        <f t="shared" si="15"/>
        <v>480000</v>
      </c>
      <c r="L34" s="7">
        <f t="shared" si="0"/>
        <v>50000</v>
      </c>
      <c r="M34" s="12">
        <f t="shared" si="1"/>
        <v>9500</v>
      </c>
      <c r="N34" s="21">
        <v>59500</v>
      </c>
      <c r="O34" s="7">
        <f t="shared" si="2"/>
        <v>357000</v>
      </c>
      <c r="P34" s="24"/>
      <c r="Q34" s="8">
        <f t="shared" si="3"/>
        <v>150000</v>
      </c>
      <c r="R34" s="12">
        <f t="shared" si="4"/>
        <v>28500</v>
      </c>
      <c r="S34" s="28">
        <v>178500</v>
      </c>
      <c r="T34" s="8">
        <f t="shared" si="5"/>
        <v>1071000</v>
      </c>
      <c r="U34" s="8">
        <f t="shared" si="6"/>
        <v>59500</v>
      </c>
      <c r="V34" s="8">
        <f t="shared" si="7"/>
        <v>178500</v>
      </c>
      <c r="W34" s="8">
        <f t="shared" si="8"/>
        <v>89075.630252100833</v>
      </c>
      <c r="X34" s="8">
        <f t="shared" si="9"/>
        <v>16924.36974789916</v>
      </c>
      <c r="Y34" s="36">
        <f t="shared" si="10"/>
        <v>106000</v>
      </c>
      <c r="Z34" s="37"/>
      <c r="AA34" s="10">
        <f t="shared" si="11"/>
        <v>63618.000597315222</v>
      </c>
      <c r="AB34" s="42">
        <f t="shared" si="12"/>
        <v>636000</v>
      </c>
      <c r="AC34" s="37"/>
    </row>
    <row r="35" spans="1:29" ht="30" x14ac:dyDescent="0.25">
      <c r="A35" s="2" t="s">
        <v>79</v>
      </c>
      <c r="B35" s="2" t="s">
        <v>82</v>
      </c>
      <c r="C35" s="1" t="s">
        <v>41</v>
      </c>
      <c r="D35" s="1">
        <v>6</v>
      </c>
      <c r="E35" s="2"/>
      <c r="F35" s="2"/>
      <c r="G35" s="2"/>
      <c r="H35" s="7">
        <f t="shared" si="13"/>
        <v>100840.33613445378</v>
      </c>
      <c r="I35" s="12">
        <f t="shared" si="14"/>
        <v>19159.663865546219</v>
      </c>
      <c r="J35" s="20">
        <v>120000</v>
      </c>
      <c r="K35" s="4">
        <f t="shared" si="15"/>
        <v>720000</v>
      </c>
      <c r="L35" s="7">
        <f t="shared" si="0"/>
        <v>50000</v>
      </c>
      <c r="M35" s="12">
        <f t="shared" si="1"/>
        <v>9500</v>
      </c>
      <c r="N35" s="21">
        <v>59500</v>
      </c>
      <c r="O35" s="7">
        <f t="shared" si="2"/>
        <v>357000</v>
      </c>
      <c r="P35" s="24"/>
      <c r="Q35" s="8">
        <f t="shared" si="3"/>
        <v>180000</v>
      </c>
      <c r="R35" s="12">
        <f t="shared" si="4"/>
        <v>34200</v>
      </c>
      <c r="S35" s="28">
        <v>214200</v>
      </c>
      <c r="T35" s="8">
        <f t="shared" si="5"/>
        <v>1285200</v>
      </c>
      <c r="U35" s="8">
        <f t="shared" si="6"/>
        <v>59500</v>
      </c>
      <c r="V35" s="8">
        <f t="shared" si="7"/>
        <v>214200</v>
      </c>
      <c r="W35" s="8">
        <f t="shared" si="8"/>
        <v>110280.11204481793</v>
      </c>
      <c r="X35" s="8">
        <f t="shared" si="9"/>
        <v>20953.221288515404</v>
      </c>
      <c r="Y35" s="36">
        <f t="shared" si="10"/>
        <v>131233.33333333334</v>
      </c>
      <c r="Z35" s="37"/>
      <c r="AA35" s="10">
        <f t="shared" si="11"/>
        <v>77959.369759723762</v>
      </c>
      <c r="AB35" s="42">
        <f t="shared" si="12"/>
        <v>787400</v>
      </c>
      <c r="AC35" s="37"/>
    </row>
    <row r="36" spans="1:29" ht="30" x14ac:dyDescent="0.25">
      <c r="A36" s="2" t="s">
        <v>79</v>
      </c>
      <c r="B36" s="2" t="s">
        <v>83</v>
      </c>
      <c r="C36" s="1" t="s">
        <v>41</v>
      </c>
      <c r="D36" s="1">
        <v>3</v>
      </c>
      <c r="E36" s="2"/>
      <c r="F36" s="2"/>
      <c r="G36" s="2"/>
      <c r="H36" s="7">
        <f t="shared" si="13"/>
        <v>75630.252100840342</v>
      </c>
      <c r="I36" s="12">
        <f t="shared" si="14"/>
        <v>14369.747899159665</v>
      </c>
      <c r="J36" s="20">
        <v>90000</v>
      </c>
      <c r="K36" s="4">
        <f t="shared" si="15"/>
        <v>270000</v>
      </c>
      <c r="L36" s="7">
        <f t="shared" si="0"/>
        <v>50000</v>
      </c>
      <c r="M36" s="12">
        <f t="shared" si="1"/>
        <v>9500</v>
      </c>
      <c r="N36" s="21">
        <v>59500</v>
      </c>
      <c r="O36" s="7">
        <f t="shared" si="2"/>
        <v>178500</v>
      </c>
      <c r="P36" s="24"/>
      <c r="Q36" s="8">
        <f t="shared" si="3"/>
        <v>180000</v>
      </c>
      <c r="R36" s="12">
        <f t="shared" si="4"/>
        <v>34200</v>
      </c>
      <c r="S36" s="28">
        <v>214200</v>
      </c>
      <c r="T36" s="8">
        <f t="shared" si="5"/>
        <v>642600</v>
      </c>
      <c r="U36" s="8">
        <f t="shared" si="6"/>
        <v>59500</v>
      </c>
      <c r="V36" s="8">
        <f t="shared" si="7"/>
        <v>214200</v>
      </c>
      <c r="W36" s="8">
        <f t="shared" si="8"/>
        <v>101876.75070028011</v>
      </c>
      <c r="X36" s="8">
        <f t="shared" si="9"/>
        <v>19356.582633053222</v>
      </c>
      <c r="Y36" s="36">
        <f t="shared" si="10"/>
        <v>121233.33333333333</v>
      </c>
      <c r="Z36" s="37"/>
      <c r="AA36" s="10">
        <f t="shared" si="11"/>
        <v>81943.049328990266</v>
      </c>
      <c r="AB36" s="42">
        <f t="shared" si="12"/>
        <v>363700</v>
      </c>
      <c r="AC36" s="37"/>
    </row>
    <row r="37" spans="1:29" ht="30" x14ac:dyDescent="0.25">
      <c r="A37" s="2" t="s">
        <v>79</v>
      </c>
      <c r="B37" s="2" t="s">
        <v>84</v>
      </c>
      <c r="C37" s="1" t="s">
        <v>41</v>
      </c>
      <c r="D37" s="1">
        <v>6</v>
      </c>
      <c r="E37" s="2"/>
      <c r="F37" s="2"/>
      <c r="G37" s="2"/>
      <c r="H37" s="7">
        <f t="shared" si="13"/>
        <v>58823.529411764706</v>
      </c>
      <c r="I37" s="12">
        <f t="shared" si="14"/>
        <v>11176.470588235294</v>
      </c>
      <c r="J37" s="20">
        <v>70000</v>
      </c>
      <c r="K37" s="4">
        <f t="shared" si="15"/>
        <v>420000</v>
      </c>
      <c r="L37" s="7">
        <f t="shared" si="0"/>
        <v>50000</v>
      </c>
      <c r="M37" s="12">
        <f t="shared" si="1"/>
        <v>9500</v>
      </c>
      <c r="N37" s="21">
        <v>59500</v>
      </c>
      <c r="O37" s="7">
        <f t="shared" si="2"/>
        <v>357000</v>
      </c>
      <c r="P37" s="24"/>
      <c r="Q37" s="8">
        <f t="shared" si="3"/>
        <v>180000</v>
      </c>
      <c r="R37" s="12">
        <f t="shared" si="4"/>
        <v>34200</v>
      </c>
      <c r="S37" s="28">
        <v>214200</v>
      </c>
      <c r="T37" s="8">
        <f t="shared" si="5"/>
        <v>1285200</v>
      </c>
      <c r="U37" s="8">
        <f t="shared" si="6"/>
        <v>59500</v>
      </c>
      <c r="V37" s="8">
        <f t="shared" si="7"/>
        <v>214200</v>
      </c>
      <c r="W37" s="8">
        <f t="shared" si="8"/>
        <v>96274.509803921566</v>
      </c>
      <c r="X37" s="8">
        <f t="shared" si="9"/>
        <v>18292.156862745098</v>
      </c>
      <c r="Y37" s="36">
        <f t="shared" si="10"/>
        <v>114566.66666666667</v>
      </c>
      <c r="Z37" s="37"/>
      <c r="AA37" s="10">
        <f t="shared" si="11"/>
        <v>86444.567980488704</v>
      </c>
      <c r="AB37" s="42">
        <f t="shared" si="12"/>
        <v>687400</v>
      </c>
      <c r="AC37" s="37"/>
    </row>
    <row r="38" spans="1:29" ht="30" x14ac:dyDescent="0.25">
      <c r="A38" s="2" t="s">
        <v>79</v>
      </c>
      <c r="B38" s="2" t="s">
        <v>85</v>
      </c>
      <c r="C38" s="1" t="s">
        <v>41</v>
      </c>
      <c r="D38" s="1">
        <v>3</v>
      </c>
      <c r="E38" s="2"/>
      <c r="F38" s="2"/>
      <c r="G38" s="2"/>
      <c r="H38" s="7">
        <f t="shared" si="13"/>
        <v>12605.042016806723</v>
      </c>
      <c r="I38" s="12">
        <f t="shared" si="14"/>
        <v>2394.9579831932774</v>
      </c>
      <c r="J38" s="20">
        <v>15000</v>
      </c>
      <c r="K38" s="4">
        <f t="shared" si="15"/>
        <v>45000</v>
      </c>
      <c r="L38" s="7">
        <f t="shared" si="0"/>
        <v>40000</v>
      </c>
      <c r="M38" s="12">
        <f t="shared" si="1"/>
        <v>7600</v>
      </c>
      <c r="N38" s="21">
        <v>47600</v>
      </c>
      <c r="O38" s="7">
        <f t="shared" si="2"/>
        <v>142800</v>
      </c>
      <c r="P38" s="24"/>
      <c r="Q38" s="8">
        <f t="shared" si="3"/>
        <v>150000</v>
      </c>
      <c r="R38" s="12">
        <f t="shared" si="4"/>
        <v>28500</v>
      </c>
      <c r="S38" s="28">
        <v>178500</v>
      </c>
      <c r="T38" s="8">
        <f t="shared" si="5"/>
        <v>535500</v>
      </c>
      <c r="U38" s="8">
        <f t="shared" si="6"/>
        <v>15000</v>
      </c>
      <c r="V38" s="8">
        <f t="shared" si="7"/>
        <v>178500</v>
      </c>
      <c r="W38" s="8">
        <f t="shared" si="8"/>
        <v>67535.014005602236</v>
      </c>
      <c r="X38" s="8">
        <f t="shared" si="9"/>
        <v>12831.652661064427</v>
      </c>
      <c r="Y38" s="36">
        <f t="shared" si="10"/>
        <v>80366.666666666672</v>
      </c>
      <c r="Z38" s="37"/>
      <c r="AA38" s="10">
        <f t="shared" si="11"/>
        <v>86534.983291922661</v>
      </c>
      <c r="AB38" s="42">
        <f t="shared" si="12"/>
        <v>241100</v>
      </c>
      <c r="AC38" s="37"/>
    </row>
    <row r="39" spans="1:29" x14ac:dyDescent="0.25">
      <c r="A39" s="2" t="s">
        <v>86</v>
      </c>
      <c r="B39" s="2" t="s">
        <v>87</v>
      </c>
      <c r="C39" s="1" t="s">
        <v>41</v>
      </c>
      <c r="D39" s="1">
        <v>33</v>
      </c>
      <c r="E39" s="2"/>
      <c r="F39" s="2"/>
      <c r="G39" s="2"/>
      <c r="H39" s="7">
        <f t="shared" si="13"/>
        <v>1260.5042016806724</v>
      </c>
      <c r="I39" s="12">
        <f t="shared" si="14"/>
        <v>239.49579831932775</v>
      </c>
      <c r="J39" s="20">
        <v>1500</v>
      </c>
      <c r="K39" s="4">
        <f t="shared" si="15"/>
        <v>49500</v>
      </c>
      <c r="L39" s="7">
        <f t="shared" si="0"/>
        <v>3500</v>
      </c>
      <c r="M39" s="12">
        <f t="shared" si="1"/>
        <v>665</v>
      </c>
      <c r="N39" s="21">
        <v>4165</v>
      </c>
      <c r="O39" s="7">
        <f t="shared" si="2"/>
        <v>137445</v>
      </c>
      <c r="P39" s="24"/>
      <c r="Q39" s="8">
        <f t="shared" si="3"/>
        <v>4000</v>
      </c>
      <c r="R39" s="12">
        <f t="shared" si="4"/>
        <v>760</v>
      </c>
      <c r="S39" s="28">
        <v>4760</v>
      </c>
      <c r="T39" s="8">
        <f t="shared" si="5"/>
        <v>157080</v>
      </c>
      <c r="U39" s="8">
        <f t="shared" si="6"/>
        <v>1500</v>
      </c>
      <c r="V39" s="8">
        <f t="shared" si="7"/>
        <v>4760</v>
      </c>
      <c r="W39" s="8">
        <f t="shared" si="8"/>
        <v>2920.1680672268908</v>
      </c>
      <c r="X39" s="8">
        <f t="shared" si="9"/>
        <v>554.8319327731092</v>
      </c>
      <c r="Y39" s="36">
        <f t="shared" si="10"/>
        <v>3475</v>
      </c>
      <c r="Z39" s="37"/>
      <c r="AA39" s="10">
        <f t="shared" si="11"/>
        <v>1736.0803552831303</v>
      </c>
      <c r="AB39" s="42">
        <f t="shared" si="12"/>
        <v>114675</v>
      </c>
      <c r="AC39" s="37"/>
    </row>
    <row r="40" spans="1:29" x14ac:dyDescent="0.25">
      <c r="A40" s="2" t="s">
        <v>88</v>
      </c>
      <c r="B40" s="2" t="s">
        <v>89</v>
      </c>
      <c r="C40" s="1" t="s">
        <v>41</v>
      </c>
      <c r="D40" s="1">
        <v>250</v>
      </c>
      <c r="E40" s="2"/>
      <c r="F40" s="2"/>
      <c r="G40" s="2"/>
      <c r="H40" s="7">
        <f t="shared" si="13"/>
        <v>1260.5042016806724</v>
      </c>
      <c r="I40" s="12">
        <f t="shared" si="14"/>
        <v>239.49579831932775</v>
      </c>
      <c r="J40" s="20">
        <v>1500</v>
      </c>
      <c r="K40" s="4">
        <f t="shared" si="15"/>
        <v>375000</v>
      </c>
      <c r="L40" s="7">
        <f t="shared" si="0"/>
        <v>4000</v>
      </c>
      <c r="M40" s="12">
        <f t="shared" si="1"/>
        <v>760</v>
      </c>
      <c r="N40" s="21">
        <v>4760</v>
      </c>
      <c r="O40" s="7">
        <f t="shared" si="2"/>
        <v>1190000</v>
      </c>
      <c r="P40" s="24"/>
      <c r="Q40" s="8">
        <f t="shared" si="3"/>
        <v>5000</v>
      </c>
      <c r="R40" s="12">
        <f t="shared" si="4"/>
        <v>950</v>
      </c>
      <c r="S40" s="28">
        <v>5950</v>
      </c>
      <c r="T40" s="8">
        <f t="shared" si="5"/>
        <v>1487500</v>
      </c>
      <c r="U40" s="8">
        <f t="shared" si="6"/>
        <v>1500</v>
      </c>
      <c r="V40" s="8">
        <f t="shared" si="7"/>
        <v>5950</v>
      </c>
      <c r="W40" s="8">
        <f t="shared" si="8"/>
        <v>3420.1680672268908</v>
      </c>
      <c r="X40" s="8">
        <f t="shared" si="9"/>
        <v>649.8319327731092</v>
      </c>
      <c r="Y40" s="36">
        <f t="shared" si="10"/>
        <v>4070</v>
      </c>
      <c r="Z40" s="37"/>
      <c r="AA40" s="10">
        <f t="shared" si="11"/>
        <v>2303.8446128157166</v>
      </c>
      <c r="AB40" s="42">
        <f t="shared" si="12"/>
        <v>1017500</v>
      </c>
      <c r="AC40" s="37"/>
    </row>
    <row r="41" spans="1:29" ht="30" x14ac:dyDescent="0.25">
      <c r="A41" s="2" t="s">
        <v>90</v>
      </c>
      <c r="B41" s="2" t="s">
        <v>91</v>
      </c>
      <c r="C41" s="1" t="s">
        <v>41</v>
      </c>
      <c r="D41" s="1">
        <v>250</v>
      </c>
      <c r="E41" s="2"/>
      <c r="F41" s="2"/>
      <c r="G41" s="2"/>
      <c r="H41" s="7">
        <f t="shared" si="13"/>
        <v>7100</v>
      </c>
      <c r="I41" s="12">
        <f t="shared" si="14"/>
        <v>1349</v>
      </c>
      <c r="J41" s="20">
        <v>8449</v>
      </c>
      <c r="K41" s="4">
        <f t="shared" si="15"/>
        <v>2112250</v>
      </c>
      <c r="L41" s="7">
        <f t="shared" si="0"/>
        <v>7000</v>
      </c>
      <c r="M41" s="12">
        <f t="shared" si="1"/>
        <v>1330</v>
      </c>
      <c r="N41" s="21">
        <v>8330</v>
      </c>
      <c r="O41" s="7">
        <f t="shared" si="2"/>
        <v>2082500</v>
      </c>
      <c r="P41" s="24"/>
      <c r="Q41" s="8">
        <f t="shared" si="3"/>
        <v>12000</v>
      </c>
      <c r="R41" s="12">
        <f t="shared" si="4"/>
        <v>2280</v>
      </c>
      <c r="S41" s="28">
        <v>14280</v>
      </c>
      <c r="T41" s="8">
        <f t="shared" si="5"/>
        <v>3570000</v>
      </c>
      <c r="U41" s="8">
        <f t="shared" si="6"/>
        <v>8330</v>
      </c>
      <c r="V41" s="8">
        <f t="shared" si="7"/>
        <v>14280</v>
      </c>
      <c r="W41" s="8">
        <f t="shared" si="8"/>
        <v>8700</v>
      </c>
      <c r="X41" s="8">
        <f t="shared" si="9"/>
        <v>1653</v>
      </c>
      <c r="Y41" s="36">
        <f t="shared" si="10"/>
        <v>10353</v>
      </c>
      <c r="Z41" s="37"/>
      <c r="AA41" s="10">
        <f t="shared" si="11"/>
        <v>3401.4022108536356</v>
      </c>
      <c r="AB41" s="42">
        <f t="shared" si="12"/>
        <v>2588250</v>
      </c>
      <c r="AC41" s="37"/>
    </row>
    <row r="42" spans="1:29" ht="30" x14ac:dyDescent="0.25">
      <c r="A42" s="2" t="s">
        <v>92</v>
      </c>
      <c r="B42" s="2" t="s">
        <v>93</v>
      </c>
      <c r="C42" s="1" t="s">
        <v>41</v>
      </c>
      <c r="D42" s="1">
        <v>3</v>
      </c>
      <c r="E42" s="2"/>
      <c r="F42" s="2"/>
      <c r="G42" s="2"/>
      <c r="H42" s="7">
        <f t="shared" si="13"/>
        <v>126050.42016806723</v>
      </c>
      <c r="I42" s="12">
        <f t="shared" si="14"/>
        <v>23949.579831932773</v>
      </c>
      <c r="J42" s="20">
        <v>150000</v>
      </c>
      <c r="K42" s="4">
        <f t="shared" si="15"/>
        <v>450000</v>
      </c>
      <c r="L42" s="7">
        <f t="shared" si="0"/>
        <v>126050.42016806723</v>
      </c>
      <c r="M42" s="12">
        <f t="shared" si="1"/>
        <v>23949.579831932773</v>
      </c>
      <c r="N42" s="21">
        <v>150000</v>
      </c>
      <c r="O42" s="7">
        <f t="shared" si="2"/>
        <v>450000</v>
      </c>
      <c r="P42" s="24"/>
      <c r="Q42" s="8">
        <f t="shared" si="3"/>
        <v>126050.42016806723</v>
      </c>
      <c r="R42" s="12">
        <f t="shared" si="4"/>
        <v>23949.579831932773</v>
      </c>
      <c r="S42" s="28">
        <v>150000</v>
      </c>
      <c r="T42" s="8">
        <f t="shared" si="5"/>
        <v>450000</v>
      </c>
      <c r="U42" s="8">
        <f t="shared" si="6"/>
        <v>150000</v>
      </c>
      <c r="V42" s="8">
        <f t="shared" si="7"/>
        <v>150000</v>
      </c>
      <c r="W42" s="8">
        <f t="shared" si="8"/>
        <v>126050.42016806723</v>
      </c>
      <c r="X42" s="8">
        <f t="shared" si="9"/>
        <v>23949.579831932773</v>
      </c>
      <c r="Y42" s="36">
        <f t="shared" si="10"/>
        <v>150000</v>
      </c>
      <c r="Z42" s="37"/>
      <c r="AA42" s="10">
        <f t="shared" si="11"/>
        <v>0</v>
      </c>
      <c r="AB42" s="42">
        <f t="shared" si="12"/>
        <v>450000</v>
      </c>
      <c r="AC42" s="37"/>
    </row>
    <row r="43" spans="1:29" x14ac:dyDescent="0.25">
      <c r="C43" s="24"/>
      <c r="D43" s="24"/>
      <c r="E43" s="24"/>
      <c r="F43" s="24"/>
      <c r="G43" s="24"/>
      <c r="H43" s="24"/>
      <c r="I43" s="24"/>
      <c r="J43" s="14">
        <f t="shared" ref="J43" si="16">+I43+H43</f>
        <v>0</v>
      </c>
      <c r="K43" s="3">
        <f>SUM(K5:K42)</f>
        <v>137710253</v>
      </c>
      <c r="L43" s="6"/>
      <c r="M43" s="6"/>
      <c r="N43" s="6"/>
      <c r="O43" s="5">
        <f>SUM(O5:O42)</f>
        <v>174418126</v>
      </c>
      <c r="P43" s="29"/>
      <c r="Q43" s="29"/>
      <c r="R43" s="29"/>
      <c r="S43" s="29"/>
      <c r="T43" s="9">
        <f>SUM(T5:T42)</f>
        <v>194194900</v>
      </c>
      <c r="U43" s="22"/>
      <c r="V43" s="22"/>
      <c r="W43" s="22"/>
      <c r="X43" s="22"/>
      <c r="Y43" s="53"/>
      <c r="Z43" s="53"/>
      <c r="AA43" s="30"/>
      <c r="AB43" s="54">
        <f>SUM(AB5:AC42)</f>
        <v>168774426.33333331</v>
      </c>
      <c r="AC43" s="55"/>
    </row>
    <row r="44" spans="1:29" ht="15.75" customHeight="1" x14ac:dyDescent="0.25">
      <c r="J44" s="15"/>
    </row>
    <row r="45" spans="1:29" ht="15.75" customHeight="1" x14ac:dyDescent="0.25">
      <c r="J45" s="15"/>
    </row>
    <row r="46" spans="1:29" ht="15.75" customHeight="1" x14ac:dyDescent="0.25">
      <c r="J46" s="15"/>
    </row>
    <row r="49" spans="28:29" ht="15.75" customHeight="1" x14ac:dyDescent="0.25">
      <c r="AB49" s="23"/>
    </row>
    <row r="51" spans="28:29" ht="15.75" customHeight="1" x14ac:dyDescent="0.25">
      <c r="AC51" s="23"/>
    </row>
  </sheetData>
  <mergeCells count="91">
    <mergeCell ref="A1:AC1"/>
    <mergeCell ref="A2:AC2"/>
    <mergeCell ref="AB42:AC42"/>
    <mergeCell ref="AB38:AC38"/>
    <mergeCell ref="AB39:AC39"/>
    <mergeCell ref="AB40:AC40"/>
    <mergeCell ref="AB41:AC41"/>
    <mergeCell ref="AB32:AC32"/>
    <mergeCell ref="AB33:AC33"/>
    <mergeCell ref="AB34:AC34"/>
    <mergeCell ref="AB35:AC35"/>
    <mergeCell ref="AB36:AC36"/>
    <mergeCell ref="AB37:AC37"/>
    <mergeCell ref="AB27:AC27"/>
    <mergeCell ref="AB26:AC26"/>
    <mergeCell ref="AB28:AC28"/>
    <mergeCell ref="AB15:AC15"/>
    <mergeCell ref="AB16:AC16"/>
    <mergeCell ref="AB17:AC17"/>
    <mergeCell ref="AB18:AC18"/>
    <mergeCell ref="AB19:AC19"/>
    <mergeCell ref="AB20:AC20"/>
    <mergeCell ref="Y43:Z43"/>
    <mergeCell ref="Y40:Z40"/>
    <mergeCell ref="Y41:Z41"/>
    <mergeCell ref="Y24:Z24"/>
    <mergeCell ref="Y25:Z25"/>
    <mergeCell ref="Y26:Z26"/>
    <mergeCell ref="Y23:Z23"/>
    <mergeCell ref="AB29:AC29"/>
    <mergeCell ref="AB30:AC30"/>
    <mergeCell ref="AB31:AC31"/>
    <mergeCell ref="AB43:AC43"/>
    <mergeCell ref="AB12:AC12"/>
    <mergeCell ref="AB13:AC13"/>
    <mergeCell ref="AB14:AC14"/>
    <mergeCell ref="Y42:Z42"/>
    <mergeCell ref="Y15:Z15"/>
    <mergeCell ref="Y16:Z16"/>
    <mergeCell ref="Y17:Z17"/>
    <mergeCell ref="Y18:Z18"/>
    <mergeCell ref="Y19:Z19"/>
    <mergeCell ref="Y20:Z20"/>
    <mergeCell ref="AB21:AC21"/>
    <mergeCell ref="AB22:AC22"/>
    <mergeCell ref="AB23:AC23"/>
    <mergeCell ref="AB24:AC24"/>
    <mergeCell ref="AB25:AC25"/>
    <mergeCell ref="Y12:Z12"/>
    <mergeCell ref="AB11:AC11"/>
    <mergeCell ref="Y38:Z38"/>
    <mergeCell ref="Y39:Z39"/>
    <mergeCell ref="Y32:Z32"/>
    <mergeCell ref="Y33:Z33"/>
    <mergeCell ref="Y34:Z34"/>
    <mergeCell ref="Y35:Z35"/>
    <mergeCell ref="Y36:Z36"/>
    <mergeCell ref="Y37:Z37"/>
    <mergeCell ref="Y27:Z27"/>
    <mergeCell ref="Y28:Z28"/>
    <mergeCell ref="Y29:Z29"/>
    <mergeCell ref="Y30:Z30"/>
    <mergeCell ref="Y31:Z31"/>
    <mergeCell ref="Y21:Z21"/>
    <mergeCell ref="Y22:Z22"/>
    <mergeCell ref="AB6:AC6"/>
    <mergeCell ref="AB7:AC7"/>
    <mergeCell ref="AB8:AC8"/>
    <mergeCell ref="AB9:AC9"/>
    <mergeCell ref="AB10:AC10"/>
    <mergeCell ref="Y13:Z13"/>
    <mergeCell ref="Y14:Z14"/>
    <mergeCell ref="Y6:Z6"/>
    <mergeCell ref="Y7:Z7"/>
    <mergeCell ref="Y8:Z8"/>
    <mergeCell ref="Y9:Z9"/>
    <mergeCell ref="Y10:Z10"/>
    <mergeCell ref="Y11:Z11"/>
    <mergeCell ref="A3:B3"/>
    <mergeCell ref="Y4:Z4"/>
    <mergeCell ref="AB4:AC4"/>
    <mergeCell ref="Y5:Z5"/>
    <mergeCell ref="H3:K3"/>
    <mergeCell ref="L3:O3"/>
    <mergeCell ref="Q3:T3"/>
    <mergeCell ref="AB5:AC5"/>
    <mergeCell ref="E3:G3"/>
    <mergeCell ref="C3:D3"/>
    <mergeCell ref="U3:U4"/>
    <mergeCell ref="V3:V4"/>
    <mergeCell ref="W3:AC3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ESTUDIO DE MERCADO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EliteBooK</cp:lastModifiedBy>
  <cp:revision/>
  <dcterms:created xsi:type="dcterms:W3CDTF">2024-09-27T01:47:58Z</dcterms:created>
  <dcterms:modified xsi:type="dcterms:W3CDTF">2024-11-16T00:04:17Z</dcterms:modified>
  <cp:category/>
  <cp:contentStatus/>
</cp:coreProperties>
</file>