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liteBooK\Desktop\ADRIANA\SAMC\PUBLICAR\"/>
    </mc:Choice>
  </mc:AlternateContent>
  <bookViews>
    <workbookView xWindow="0" yWindow="0" windowWidth="20490" windowHeight="8340"/>
  </bookViews>
  <sheets>
    <sheet name="ESTUDIO DE MERCADO" sheetId="3"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3" l="1"/>
  <c r="Q11" i="3" s="1"/>
  <c r="P10" i="3"/>
  <c r="Q10" i="3" s="1"/>
  <c r="P9" i="3"/>
  <c r="Q9" i="3" s="1"/>
  <c r="P8" i="3"/>
  <c r="Q8" i="3" s="1"/>
  <c r="P7" i="3"/>
  <c r="Q7" i="3" s="1"/>
  <c r="P6" i="3"/>
  <c r="Q6" i="3" s="1"/>
  <c r="P5" i="3"/>
  <c r="Q5" i="3" s="1"/>
  <c r="L11" i="3"/>
  <c r="M11" i="3" s="1"/>
  <c r="L10" i="3"/>
  <c r="M10" i="3" s="1"/>
  <c r="L9" i="3"/>
  <c r="M9" i="3" s="1"/>
  <c r="L8" i="3"/>
  <c r="M8" i="3" s="1"/>
  <c r="L7" i="3"/>
  <c r="M7" i="3" s="1"/>
  <c r="L6" i="3"/>
  <c r="M6" i="3" s="1"/>
  <c r="L5" i="3"/>
  <c r="M5" i="3" s="1"/>
  <c r="H6" i="3"/>
  <c r="I6" i="3" s="1"/>
  <c r="H7" i="3"/>
  <c r="I7" i="3"/>
  <c r="H8" i="3"/>
  <c r="I8" i="3"/>
  <c r="H9" i="3"/>
  <c r="I9" i="3"/>
  <c r="H10" i="3"/>
  <c r="I10" i="3"/>
  <c r="H11" i="3"/>
  <c r="I11" i="3"/>
  <c r="V11" i="3" l="1"/>
  <c r="U11" i="3"/>
  <c r="T11" i="3"/>
  <c r="V10" i="3"/>
  <c r="U10" i="3"/>
  <c r="T10" i="3"/>
  <c r="V9" i="3"/>
  <c r="U9" i="3"/>
  <c r="T9" i="3"/>
  <c r="V8" i="3"/>
  <c r="U8" i="3"/>
  <c r="T8" i="3"/>
  <c r="V7" i="3"/>
  <c r="U7" i="3"/>
  <c r="T7" i="3"/>
  <c r="S11" i="3" l="1"/>
  <c r="S10" i="3"/>
  <c r="S9" i="3"/>
  <c r="S8" i="3"/>
  <c r="S7" i="3"/>
  <c r="S6" i="3"/>
  <c r="S5" i="3"/>
  <c r="O8" i="3" l="1"/>
  <c r="O7" i="3"/>
  <c r="O11" i="3"/>
  <c r="O10" i="3"/>
  <c r="O9" i="3"/>
  <c r="O6" i="3"/>
  <c r="O5" i="3"/>
  <c r="K10" i="3"/>
  <c r="K7" i="3"/>
  <c r="O12" i="3" l="1"/>
  <c r="G6" i="3"/>
  <c r="G5" i="3"/>
  <c r="K8" i="3" l="1"/>
  <c r="K9" i="3"/>
  <c r="K11" i="3"/>
  <c r="Z10" i="3" l="1"/>
  <c r="Y10" i="3"/>
  <c r="Y7" i="3"/>
  <c r="Z7" i="3"/>
  <c r="Z9" i="3"/>
  <c r="Y9" i="3"/>
  <c r="Y11" i="3"/>
  <c r="Z11" i="3"/>
  <c r="Y8" i="3"/>
  <c r="Z8" i="3"/>
  <c r="W7" i="3"/>
  <c r="X7" i="3"/>
  <c r="W10" i="3"/>
  <c r="X10" i="3"/>
  <c r="W9" i="3"/>
  <c r="X9" i="3"/>
  <c r="W11" i="3"/>
  <c r="X11" i="3"/>
  <c r="X8" i="3"/>
  <c r="W8" i="3"/>
  <c r="S12" i="3"/>
  <c r="V5" i="3" l="1"/>
  <c r="H5" i="3"/>
  <c r="T5" i="3" s="1"/>
  <c r="K5" i="3"/>
  <c r="W5" i="3" s="1"/>
  <c r="X5" i="3"/>
  <c r="Y5" i="3" l="1"/>
  <c r="I5" i="3"/>
  <c r="U5" i="3" s="1"/>
  <c r="Z5" i="3"/>
  <c r="V6" i="3"/>
  <c r="V12" i="3" s="1"/>
  <c r="U6" i="3"/>
  <c r="U12" i="3" s="1"/>
  <c r="K6" i="3"/>
  <c r="Z6" i="3" s="1"/>
  <c r="T6" i="3"/>
  <c r="T12" i="3" s="1"/>
  <c r="Y6" i="3" l="1"/>
  <c r="Y12" i="3" s="1"/>
  <c r="K12" i="3"/>
  <c r="W6" i="3"/>
  <c r="X6" i="3"/>
</calcChain>
</file>

<file path=xl/sharedStrings.xml><?xml version="1.0" encoding="utf-8"?>
<sst xmlns="http://schemas.openxmlformats.org/spreadsheetml/2006/main" count="56" uniqueCount="42">
  <si>
    <t>ESTUDIO DE MERCADO</t>
  </si>
  <si>
    <t xml:space="preserve">OBJETO: PRESTACIÓN DE SERVICIO DE APOYO PARA LA PLANEACIÓN, ORGANIZACIÓN, PRODUCCIÓN, EJECUCIÓN Y COMPONENTE ACADÉMICO DE LOS EVENTOS Y DEMÁS ACTIVIDADES QUE SE REQUIERAN EN EL MARCO DEL PROYECTO DE INVERSIÓN NO. 2140 “EN TEUSAQUILLO CONSTRUIMOS UN TERRITORIO DE PAZ, MEMORIA Y RECONCILIACIÓN. </t>
  </si>
  <si>
    <t>NECESIDAD</t>
  </si>
  <si>
    <t>RESOLUCIÓN DE GOBIERNO 0001</t>
  </si>
  <si>
    <t>IMPACTO EFECTIVO BTL</t>
  </si>
  <si>
    <t>UNICIENCIAS</t>
  </si>
  <si>
    <t>UPSIDE EVENTS</t>
  </si>
  <si>
    <t>VALOR TOTAL PROMEDIO</t>
  </si>
  <si>
    <t>ITEM</t>
  </si>
  <si>
    <t>DESCRIPCIÓN</t>
  </si>
  <si>
    <t>UNIDAD DE MEDIDA</t>
  </si>
  <si>
    <t>CANTIDAD</t>
  </si>
  <si>
    <t>VALOR UNITARIO</t>
  </si>
  <si>
    <t>IVA</t>
  </si>
  <si>
    <t>VALOR TOTAL  INCLUIDO IVA</t>
  </si>
  <si>
    <t>Valor Unitario Incluido IVA</t>
  </si>
  <si>
    <t xml:space="preserve">VALOR TOTAL </t>
  </si>
  <si>
    <t>VALOR TOTAL</t>
  </si>
  <si>
    <t>PROMEDIO VALOR UNITARIO SIN IVA</t>
  </si>
  <si>
    <t>PROMEDIO VALOR UNITARIO CON IVA</t>
  </si>
  <si>
    <t>MAXIMO</t>
  </si>
  <si>
    <t>MINIMO</t>
  </si>
  <si>
    <t>PROMEDIO O MEDIA ARIMETICA</t>
  </si>
  <si>
    <t>DESVIACION ESTANDAR</t>
  </si>
  <si>
    <t>Recurso Humano</t>
  </si>
  <si>
    <t xml:space="preserve"> Contratar (1) coordinador administrativo del proyecto por 4 meses,  Profesional, en cualquier rama de la educación que sea víctima del conflicto armado, y tenga el certificado del Diplomado o Taller de a vigencia 2024. Teniendo en cuenta el aval de la mesa de Víctimas y las indicaciones que se detallan en las actividades del anexo técnico.</t>
  </si>
  <si>
    <t xml:space="preserve">Mes </t>
  </si>
  <si>
    <t xml:space="preserve"> Contratar a (3) Gestores de saberes por 2 meses, técnicos en cualquier rama de la educación, con experiencia de (12 meses), que sea víctima del conflicto armado, que se encuentran caracterizados y certificados por el Diplomado o Taller vigencia 2024. Teniendo en cuenta el aval de la mesa de Víctimas y las indicaciones que se detallan en las actividades del anexo técnico.</t>
  </si>
  <si>
    <t>Diplomado o Taller</t>
  </si>
  <si>
    <t xml:space="preserve">Realización de un taller o un Diplomado certificado con una duración de 80 horas, para 20 personas víctimas del conflicto que residan en la localidad de Teusaquillo, y sean caracterizados. Será 100% presencial e incluirá acto de clausura por parte de la Universidad y entrega del certificado. </t>
  </si>
  <si>
    <t xml:space="preserve">Unidad </t>
  </si>
  <si>
    <t>Repositorio Digital</t>
  </si>
  <si>
    <t>Las 20 piezas serán seleccionadas por la universidad o establecimiento educativa y el desarrollo de un espacio para el repositorio digital que conservará la totalidad de los productos resultantes del proceso, garantizando el acceso libre al público general (beneficiarios por definir por la universidad o establecimiento educativa).</t>
  </si>
  <si>
    <t>Unidad</t>
  </si>
  <si>
    <t>Libro Transmedia</t>
  </si>
  <si>
    <t>Por parte de la universidad se contará con la creación de un libro transmedia (E-pub) de acceso libre, que reunirá las 20 mejores piezas resultantes del proceso, junto con una guía de implementación y experiencias para facilitar su replicación por otros actores interesados.</t>
  </si>
  <si>
    <t xml:space="preserve">Undiad </t>
  </si>
  <si>
    <t>Transporte</t>
  </si>
  <si>
    <t xml:space="preserve"> Apoyo económico de transporte, se dará por cada (1) de los (20) que tomarán el Diplomado 2 transportes por día por 20 días. De acuerdo si la intensidad horaria es de 12 horas por semana. 
También este apoyo económico se va dar para las personas que participarán en el desarrollo de Formador de Formadores, esta actividad se realizará por grupos, en donde participarán 230 personas distribuidos en 3 grupos de 60 personas y 1 de 50 personas. Cada grupo se sensibilizará por día.</t>
  </si>
  <si>
    <t>Grupo artístico</t>
  </si>
  <si>
    <t>Grupo artístico cantantes de bullerengue del pacífico, con sus respectivos instrumentos, incluido transporte.</t>
  </si>
  <si>
    <t>Nota: Los valores con respecto al Talento Humano se tomaron de la Resoluación No. 0001 del 04 de enero de 2024 de la 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</si>
</sst>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 #,##0_-;\-&quot;$&quot;\ * #,##0_-;_-&quot;$&quot;\ * &quot;-&quot;_-;_-@_-"/>
    <numFmt numFmtId="44" formatCode="_-&quot;$&quot;\ * #,##0.00_-;\-&quot;$&quot;\ * #,##0.00_-;_-&quot;$&quot;\ * &quot;-&quot;??_-;_-@_-"/>
    <numFmt numFmtId="164" formatCode="&quot;$&quot;#,##0;[Red]\-&quot;$&quot;#,##0"/>
    <numFmt numFmtId="165" formatCode="_-&quot;$&quot;* #,##0_-;\-&quot;$&quot;* #,##0_-;_-&quot;$&quot;* &quot;-&quot;_-;_-@_-"/>
    <numFmt numFmtId="166" formatCode="_-[$$-409]* #,##0_ ;_-[$$-409]* \-#,##0\ ;_-[$$-409]* &quot;-&quot;??_ ;_-@_ "/>
    <numFmt numFmtId="167" formatCode="&quot;$&quot;#,##0"/>
    <numFmt numFmtId="168" formatCode="_-&quot;$&quot;\ * #,##0_-;\-&quot;$&quot;\ * #,##0_-;_-&quot;$&quot;\ * &quot;-&quot;??_-;_-@_-"/>
  </numFmts>
  <fonts count="13">
    <font>
      <sz val="12"/>
      <color theme="1"/>
      <name val="Aptos Narrow"/>
      <family val="2"/>
      <scheme val="minor"/>
    </font>
    <font>
      <b/>
      <sz val="11"/>
      <color rgb="FF000000"/>
      <name val="Garamond"/>
      <family val="1"/>
    </font>
    <font>
      <sz val="11"/>
      <color rgb="FF000000"/>
      <name val="Garamond"/>
      <family val="1"/>
    </font>
    <font>
      <b/>
      <sz val="12"/>
      <color theme="1"/>
      <name val="Garamond"/>
      <family val="1"/>
    </font>
    <font>
      <sz val="12"/>
      <color theme="1"/>
      <name val="Aptos Narrow"/>
      <family val="2"/>
      <scheme val="minor"/>
    </font>
    <font>
      <sz val="11"/>
      <color theme="1"/>
      <name val="Garamond"/>
      <family val="1"/>
    </font>
    <font>
      <b/>
      <sz val="18"/>
      <color theme="1"/>
      <name val="Garamond"/>
      <family val="1"/>
    </font>
    <font>
      <b/>
      <sz val="11"/>
      <color theme="1"/>
      <name val="Garamond"/>
      <family val="1"/>
    </font>
    <font>
      <b/>
      <sz val="16"/>
      <color theme="1"/>
      <name val="Garamond"/>
      <family val="1"/>
    </font>
    <font>
      <sz val="11"/>
      <color theme="1"/>
      <name val="Aptos Narrow"/>
      <family val="2"/>
      <scheme val="minor"/>
    </font>
    <font>
      <b/>
      <sz val="16"/>
      <color rgb="FF000000"/>
      <name val="Garamond"/>
      <family val="1"/>
    </font>
    <font>
      <b/>
      <sz val="12"/>
      <color rgb="FF000000"/>
      <name val="Garamond"/>
      <family val="1"/>
    </font>
    <font>
      <b/>
      <sz val="14"/>
      <color theme="1"/>
      <name val="Garamond"/>
      <family val="1"/>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9" tint="0.59999389629810485"/>
        <bgColor indexed="64"/>
      </patternFill>
    </fill>
    <fill>
      <patternFill patternType="solid">
        <fgColor rgb="FFEDEDED"/>
        <bgColor rgb="FF000000"/>
      </patternFill>
    </fill>
    <fill>
      <patternFill patternType="solid">
        <fgColor rgb="FFEDEDED"/>
        <bgColor rgb="FF3366FF"/>
      </patternFill>
    </fill>
    <fill>
      <patternFill patternType="solid">
        <fgColor theme="2"/>
        <bgColor indexed="64"/>
      </patternFill>
    </fill>
    <fill>
      <patternFill patternType="solid">
        <fgColor theme="5"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42" fontId="9" fillId="0" borderId="0" applyFont="0" applyFill="0" applyBorder="0" applyAlignment="0" applyProtection="0"/>
  </cellStyleXfs>
  <cellXfs count="58">
    <xf numFmtId="0" fontId="0" fillId="0" borderId="0" xfId="0"/>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4" borderId="1" xfId="0" applyNumberFormat="1" applyFont="1" applyFill="1" applyBorder="1" applyAlignment="1">
      <alignment horizontal="right" vertical="center" wrapText="1"/>
    </xf>
    <xf numFmtId="165" fontId="2"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 xfId="0" applyBorder="1"/>
    <xf numFmtId="0" fontId="1" fillId="5" borderId="2" xfId="0" applyFont="1" applyFill="1" applyBorder="1" applyAlignment="1">
      <alignment horizontal="center" vertical="center" wrapText="1"/>
    </xf>
    <xf numFmtId="165" fontId="2" fillId="4" borderId="2"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164" fontId="2" fillId="4" borderId="5" xfId="0" applyNumberFormat="1" applyFont="1" applyFill="1" applyBorder="1" applyAlignment="1">
      <alignment horizontal="right" vertical="center" wrapText="1"/>
    </xf>
    <xf numFmtId="165" fontId="2" fillId="4" borderId="5" xfId="0" applyNumberFormat="1" applyFont="1" applyFill="1" applyBorder="1" applyAlignment="1">
      <alignment horizontal="center" vertical="center" wrapText="1"/>
    </xf>
    <xf numFmtId="166" fontId="2" fillId="4" borderId="5" xfId="1" applyNumberFormat="1" applyFont="1" applyFill="1" applyBorder="1" applyAlignment="1">
      <alignment horizontal="center" vertical="center"/>
    </xf>
    <xf numFmtId="0" fontId="0" fillId="0" borderId="2" xfId="0" applyBorder="1"/>
    <xf numFmtId="0" fontId="7" fillId="5" borderId="5" xfId="0" applyFont="1" applyFill="1" applyBorder="1" applyAlignment="1">
      <alignment horizontal="center" vertical="center" wrapText="1"/>
    </xf>
    <xf numFmtId="0" fontId="7" fillId="5" borderId="5" xfId="0" applyFont="1" applyFill="1" applyBorder="1" applyAlignment="1">
      <alignment horizontal="center" vertical="center"/>
    </xf>
    <xf numFmtId="0" fontId="7" fillId="5" borderId="6" xfId="0" applyFont="1" applyFill="1" applyBorder="1" applyAlignment="1">
      <alignment horizontal="center" vertical="center" wrapText="1"/>
    </xf>
    <xf numFmtId="165" fontId="0" fillId="0" borderId="2" xfId="0" applyNumberFormat="1" applyBorder="1"/>
    <xf numFmtId="165" fontId="0" fillId="0" borderId="1" xfId="0" applyNumberFormat="1" applyBorder="1"/>
    <xf numFmtId="166" fontId="0" fillId="0" borderId="0" xfId="0" applyNumberFormat="1"/>
    <xf numFmtId="164" fontId="2" fillId="4" borderId="2" xfId="0" applyNumberFormat="1" applyFont="1" applyFill="1" applyBorder="1" applyAlignment="1">
      <alignment horizontal="right" vertical="center" wrapText="1"/>
    </xf>
    <xf numFmtId="0" fontId="0" fillId="0" borderId="0" xfId="0" applyAlignment="1">
      <alignment wrapText="1"/>
    </xf>
    <xf numFmtId="0" fontId="12" fillId="2" borderId="0" xfId="0" applyFont="1" applyFill="1" applyAlignment="1">
      <alignment vertical="center" wrapText="1"/>
    </xf>
    <xf numFmtId="164" fontId="5" fillId="0" borderId="7" xfId="0" applyNumberFormat="1" applyFont="1" applyBorder="1" applyAlignment="1">
      <alignment vertical="center"/>
    </xf>
    <xf numFmtId="165" fontId="3" fillId="0" borderId="4" xfId="0" applyNumberFormat="1" applyFont="1" applyBorder="1"/>
    <xf numFmtId="165" fontId="3" fillId="8" borderId="0" xfId="0" applyNumberFormat="1" applyFont="1" applyFill="1"/>
    <xf numFmtId="164" fontId="5" fillId="0" borderId="8" xfId="0" applyNumberFormat="1" applyFont="1" applyBorder="1" applyAlignment="1">
      <alignment vertical="center"/>
    </xf>
    <xf numFmtId="167" fontId="11" fillId="7" borderId="1" xfId="2" applyNumberFormat="1" applyFont="1" applyFill="1" applyBorder="1" applyAlignment="1">
      <alignment horizontal="center" vertical="center" wrapText="1"/>
    </xf>
    <xf numFmtId="164" fontId="5" fillId="0" borderId="1" xfId="0" applyNumberFormat="1" applyFont="1" applyBorder="1" applyAlignment="1">
      <alignment vertical="center"/>
    </xf>
    <xf numFmtId="167" fontId="11" fillId="7" borderId="12" xfId="2" applyNumberFormat="1" applyFont="1" applyFill="1" applyBorder="1" applyAlignment="1">
      <alignment horizontal="center" vertical="center" wrapText="1"/>
    </xf>
    <xf numFmtId="167" fontId="11" fillId="7" borderId="9" xfId="2" applyNumberFormat="1" applyFont="1" applyFill="1" applyBorder="1" applyAlignment="1">
      <alignment horizontal="center" vertical="center" wrapText="1"/>
    </xf>
    <xf numFmtId="164" fontId="5" fillId="0" borderId="11" xfId="0" applyNumberFormat="1" applyFont="1" applyBorder="1" applyAlignment="1">
      <alignment vertical="center"/>
    </xf>
    <xf numFmtId="3" fontId="0" fillId="0" borderId="0" xfId="0" applyNumberFormat="1"/>
    <xf numFmtId="168" fontId="0" fillId="0" borderId="0" xfId="0" applyNumberFormat="1"/>
    <xf numFmtId="168" fontId="3" fillId="0" borderId="1" xfId="1" applyNumberFormat="1" applyFont="1" applyBorder="1"/>
    <xf numFmtId="165" fontId="2" fillId="0" borderId="5" xfId="0" applyNumberFormat="1" applyFont="1" applyBorder="1" applyAlignment="1">
      <alignment horizontal="center" vertical="center" wrapText="1"/>
    </xf>
    <xf numFmtId="165" fontId="0" fillId="0" borderId="0" xfId="0" applyNumberFormat="1"/>
    <xf numFmtId="165" fontId="2" fillId="0" borderId="2" xfId="0" applyNumberFormat="1" applyFont="1" applyBorder="1" applyAlignment="1">
      <alignment horizontal="center" vertical="center" wrapText="1"/>
    </xf>
    <xf numFmtId="164" fontId="2" fillId="0" borderId="6" xfId="0" applyNumberFormat="1" applyFont="1" applyBorder="1" applyAlignment="1">
      <alignment horizontal="right" vertical="center" wrapText="1"/>
    </xf>
    <xf numFmtId="165"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165" fontId="5" fillId="0" borderId="6" xfId="1" applyNumberFormat="1" applyFont="1" applyFill="1" applyBorder="1" applyAlignment="1">
      <alignment horizontal="center" vertical="center"/>
    </xf>
    <xf numFmtId="164" fontId="0" fillId="0" borderId="0" xfId="0" applyNumberFormat="1"/>
    <xf numFmtId="167" fontId="11" fillId="7" borderId="13" xfId="2" applyNumberFormat="1" applyFont="1" applyFill="1" applyBorder="1" applyAlignment="1">
      <alignment horizontal="center" vertical="center" wrapText="1"/>
    </xf>
    <xf numFmtId="165" fontId="2" fillId="0" borderId="1" xfId="0" applyNumberFormat="1" applyFont="1" applyBorder="1" applyAlignment="1">
      <alignment horizontal="center" vertical="center" wrapText="1"/>
    </xf>
    <xf numFmtId="165" fontId="3" fillId="0" borderId="1" xfId="0" applyNumberFormat="1" applyFont="1" applyBorder="1"/>
    <xf numFmtId="0" fontId="1" fillId="2" borderId="1" xfId="0" applyFont="1" applyFill="1" applyBorder="1" applyAlignment="1">
      <alignment horizontal="left" vertical="center" wrapText="1"/>
    </xf>
    <xf numFmtId="0" fontId="3" fillId="9" borderId="1" xfId="0" applyFont="1" applyFill="1" applyBorder="1" applyAlignment="1">
      <alignment horizontal="center" vertical="center"/>
    </xf>
    <xf numFmtId="0" fontId="12" fillId="9"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6" fillId="3"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cellXfs>
  <cellStyles count="3">
    <cellStyle name="Moneda" xfId="1" builtinId="4"/>
    <cellStyle name="Moneda [0]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H1" zoomScale="80" zoomScaleNormal="80" workbookViewId="0">
      <selection sqref="A1:Z1"/>
    </sheetView>
  </sheetViews>
  <sheetFormatPr baseColWidth="10" defaultColWidth="11" defaultRowHeight="15.75" customHeight="1"/>
  <cols>
    <col min="1" max="1" width="11.109375" customWidth="1"/>
    <col min="2" max="2" width="35.88671875" customWidth="1"/>
    <col min="3" max="3" width="11.88671875" customWidth="1"/>
    <col min="5" max="6" width="13" hidden="1" customWidth="1"/>
    <col min="7" max="7" width="12.44140625" hidden="1" customWidth="1"/>
    <col min="8" max="8" width="12" customWidth="1"/>
    <col min="9" max="9" width="11" customWidth="1"/>
    <col min="10" max="10" width="13.44140625" customWidth="1"/>
    <col min="11" max="11" width="14" customWidth="1"/>
    <col min="12" max="12" width="13.109375" customWidth="1"/>
    <col min="13" max="13" width="11" customWidth="1"/>
    <col min="14" max="14" width="13" customWidth="1"/>
    <col min="15" max="15" width="14.44140625" customWidth="1"/>
    <col min="16" max="17" width="11" customWidth="1"/>
    <col min="18" max="18" width="13" customWidth="1"/>
    <col min="19" max="20" width="16.77734375" customWidth="1"/>
    <col min="21" max="21" width="11.6640625" bestFit="1" customWidth="1"/>
    <col min="22" max="22" width="13.6640625" customWidth="1"/>
    <col min="23" max="24" width="10.21875" bestFit="1" customWidth="1"/>
    <col min="25" max="25" width="14.88671875" customWidth="1"/>
    <col min="26" max="26" width="14" customWidth="1"/>
  </cols>
  <sheetData>
    <row r="1" spans="1:26" s="22" customFormat="1" ht="51" customHeight="1">
      <c r="A1" s="47" t="s">
        <v>0</v>
      </c>
      <c r="B1" s="47"/>
      <c r="C1" s="47"/>
      <c r="D1" s="47"/>
      <c r="E1" s="47"/>
      <c r="F1" s="47"/>
      <c r="G1" s="47"/>
      <c r="H1" s="47"/>
      <c r="I1" s="47"/>
      <c r="J1" s="47"/>
      <c r="K1" s="47"/>
      <c r="L1" s="47"/>
      <c r="M1" s="47"/>
      <c r="N1" s="47"/>
      <c r="O1" s="47"/>
      <c r="P1" s="47"/>
      <c r="Q1" s="47"/>
      <c r="R1" s="47"/>
      <c r="S1" s="47"/>
      <c r="T1" s="47"/>
      <c r="U1" s="47"/>
      <c r="V1" s="47"/>
      <c r="W1" s="47"/>
      <c r="X1" s="47"/>
      <c r="Y1" s="47"/>
      <c r="Z1" s="47"/>
    </row>
    <row r="2" spans="1:26" ht="37.5" customHeight="1">
      <c r="A2" s="48" t="s">
        <v>1</v>
      </c>
      <c r="B2" s="48"/>
      <c r="C2" s="48"/>
      <c r="D2" s="48"/>
      <c r="E2" s="48"/>
      <c r="F2" s="48"/>
      <c r="G2" s="48"/>
      <c r="H2" s="48"/>
      <c r="I2" s="48"/>
      <c r="J2" s="48"/>
      <c r="K2" s="48"/>
      <c r="L2" s="48"/>
      <c r="M2" s="48"/>
      <c r="N2" s="48"/>
      <c r="O2" s="48"/>
      <c r="P2" s="48"/>
      <c r="Q2" s="48"/>
      <c r="R2" s="48"/>
      <c r="S2" s="48"/>
      <c r="T2" s="48"/>
      <c r="U2" s="48"/>
      <c r="V2" s="48"/>
      <c r="W2" s="48"/>
      <c r="X2" s="48"/>
      <c r="Y2" s="48"/>
      <c r="Z2" s="48"/>
    </row>
    <row r="3" spans="1:26" s="21" customFormat="1" ht="36.950000000000003" customHeight="1">
      <c r="C3" s="49" t="s">
        <v>2</v>
      </c>
      <c r="D3" s="49"/>
      <c r="E3" s="49" t="s">
        <v>3</v>
      </c>
      <c r="F3" s="50"/>
      <c r="G3" s="50"/>
      <c r="H3" s="51" t="s">
        <v>4</v>
      </c>
      <c r="I3" s="52"/>
      <c r="J3" s="52"/>
      <c r="K3" s="52"/>
      <c r="L3" s="53" t="s">
        <v>5</v>
      </c>
      <c r="M3" s="53"/>
      <c r="N3" s="53"/>
      <c r="O3" s="53"/>
      <c r="P3" s="54" t="s">
        <v>6</v>
      </c>
      <c r="Q3" s="54"/>
      <c r="R3" s="54"/>
      <c r="S3" s="55"/>
      <c r="T3" s="56" t="s">
        <v>7</v>
      </c>
      <c r="U3" s="56"/>
      <c r="V3" s="56"/>
      <c r="W3" s="56"/>
      <c r="X3" s="56"/>
      <c r="Y3" s="56"/>
      <c r="Z3" s="57"/>
    </row>
    <row r="4" spans="1:26" ht="69" customHeight="1">
      <c r="A4" s="5" t="s">
        <v>8</v>
      </c>
      <c r="B4" s="5" t="s">
        <v>9</v>
      </c>
      <c r="C4" s="5" t="s">
        <v>10</v>
      </c>
      <c r="D4" s="5" t="s">
        <v>11</v>
      </c>
      <c r="E4" s="5" t="s">
        <v>12</v>
      </c>
      <c r="F4" s="7" t="s">
        <v>13</v>
      </c>
      <c r="G4" s="7" t="s">
        <v>14</v>
      </c>
      <c r="H4" s="9" t="s">
        <v>12</v>
      </c>
      <c r="I4" s="9" t="s">
        <v>13</v>
      </c>
      <c r="J4" s="9" t="s">
        <v>15</v>
      </c>
      <c r="K4" s="9" t="s">
        <v>16</v>
      </c>
      <c r="L4" s="14" t="s">
        <v>12</v>
      </c>
      <c r="M4" s="15" t="s">
        <v>13</v>
      </c>
      <c r="N4" s="14" t="s">
        <v>15</v>
      </c>
      <c r="O4" s="14" t="s">
        <v>17</v>
      </c>
      <c r="P4" s="14" t="s">
        <v>12</v>
      </c>
      <c r="Q4" s="15" t="s">
        <v>13</v>
      </c>
      <c r="R4" s="16" t="s">
        <v>15</v>
      </c>
      <c r="S4" s="16" t="s">
        <v>17</v>
      </c>
      <c r="T4" s="27" t="s">
        <v>18</v>
      </c>
      <c r="U4" s="27" t="s">
        <v>13</v>
      </c>
      <c r="V4" s="27" t="s">
        <v>19</v>
      </c>
      <c r="W4" s="43" t="s">
        <v>20</v>
      </c>
      <c r="X4" s="29" t="s">
        <v>21</v>
      </c>
      <c r="Y4" s="30" t="s">
        <v>22</v>
      </c>
      <c r="Z4" s="27" t="s">
        <v>23</v>
      </c>
    </row>
    <row r="5" spans="1:26" ht="108" customHeight="1">
      <c r="A5" s="1" t="s">
        <v>24</v>
      </c>
      <c r="B5" s="1" t="s">
        <v>25</v>
      </c>
      <c r="C5" s="1" t="s">
        <v>26</v>
      </c>
      <c r="D5" s="1">
        <v>4</v>
      </c>
      <c r="E5" s="3">
        <v>5300000</v>
      </c>
      <c r="F5" s="20"/>
      <c r="G5" s="8">
        <f>E5*D5</f>
        <v>21200000</v>
      </c>
      <c r="H5" s="10">
        <f>+J5/1.19</f>
        <v>4453781.5126050422</v>
      </c>
      <c r="I5" s="11">
        <f>H5*0.19</f>
        <v>846218.48739495804</v>
      </c>
      <c r="J5" s="10">
        <v>5300000</v>
      </c>
      <c r="K5" s="8">
        <f>J5*D5</f>
        <v>21200000</v>
      </c>
      <c r="L5" s="10">
        <f t="shared" ref="L5:L11" si="0">+N5/1.19</f>
        <v>4453781.5126050422</v>
      </c>
      <c r="M5" s="11">
        <f t="shared" ref="M5:M11" si="1">L5*0.19</f>
        <v>846218.48739495804</v>
      </c>
      <c r="N5" s="10">
        <v>5300000</v>
      </c>
      <c r="O5" s="8">
        <f>N5*D5</f>
        <v>21200000</v>
      </c>
      <c r="P5" s="10">
        <f t="shared" ref="P5:P11" si="2">+R5/1.19</f>
        <v>4453781.5126050422</v>
      </c>
      <c r="Q5" s="11">
        <f t="shared" ref="Q5:Q11" si="3">P5*0.19</f>
        <v>846218.48739495804</v>
      </c>
      <c r="R5" s="38">
        <v>5300000</v>
      </c>
      <c r="S5" s="37">
        <f>R5*D5</f>
        <v>21200000</v>
      </c>
      <c r="T5" s="44">
        <f>AVERAGE(H5,L5,P5)</f>
        <v>4453781.5126050422</v>
      </c>
      <c r="U5" s="44">
        <f>AVERAGE(I5,M5,Q5)</f>
        <v>846218.48739495815</v>
      </c>
      <c r="V5" s="44">
        <f>AVERAGE(J5,N5,R5)</f>
        <v>5300000</v>
      </c>
      <c r="W5" s="23">
        <f t="shared" ref="W5:W11" si="4">MAX(K5,O5,S5)</f>
        <v>21200000</v>
      </c>
      <c r="X5" s="23">
        <f t="shared" ref="X5:X11" si="5">MIN(K5,O5,S5)</f>
        <v>21200000</v>
      </c>
      <c r="Y5" s="26">
        <f t="shared" ref="Y5:Y11" si="6">AVERAGE(K5,O5,S5)</f>
        <v>21200000</v>
      </c>
      <c r="Z5" s="28">
        <f t="shared" ref="Z5:Z11" si="7">_xlfn.STDEV.P(K5,O5,S5)</f>
        <v>0</v>
      </c>
    </row>
    <row r="6" spans="1:26" ht="117.95" customHeight="1">
      <c r="A6" s="1" t="s">
        <v>24</v>
      </c>
      <c r="B6" s="1" t="s">
        <v>27</v>
      </c>
      <c r="C6" s="1" t="s">
        <v>26</v>
      </c>
      <c r="D6" s="1">
        <v>6</v>
      </c>
      <c r="E6" s="4">
        <v>2850000</v>
      </c>
      <c r="F6" s="8"/>
      <c r="G6" s="8">
        <f>E6*D6</f>
        <v>17100000</v>
      </c>
      <c r="H6" s="10">
        <f t="shared" ref="H6:H11" si="8">+J6/1.19</f>
        <v>2394957.9831932774</v>
      </c>
      <c r="I6" s="11">
        <f t="shared" ref="I6:I11" si="9">H6*0.19</f>
        <v>455042.01680672274</v>
      </c>
      <c r="J6" s="11">
        <v>2850000</v>
      </c>
      <c r="K6" s="8">
        <f>J6*D6</f>
        <v>17100000</v>
      </c>
      <c r="L6" s="10">
        <f t="shared" si="0"/>
        <v>2394957.9831932774</v>
      </c>
      <c r="M6" s="11">
        <f t="shared" si="1"/>
        <v>455042.01680672274</v>
      </c>
      <c r="N6" s="10">
        <v>2850000</v>
      </c>
      <c r="O6" s="8">
        <f t="shared" ref="O6:O11" si="10">N6*D6</f>
        <v>17100000</v>
      </c>
      <c r="P6" s="10">
        <f t="shared" si="2"/>
        <v>2394957.9831932774</v>
      </c>
      <c r="Q6" s="11">
        <f t="shared" si="3"/>
        <v>455042.01680672274</v>
      </c>
      <c r="R6" s="38">
        <v>2850000</v>
      </c>
      <c r="S6" s="37">
        <f>R6*D6</f>
        <v>17100000</v>
      </c>
      <c r="T6" s="44">
        <f t="shared" ref="T6:T11" si="11">AVERAGE(H6,L6,P6)</f>
        <v>2394957.9831932774</v>
      </c>
      <c r="U6" s="44">
        <f t="shared" ref="U6:U11" si="12">AVERAGE(I6,M6,Q6)</f>
        <v>455042.01680672279</v>
      </c>
      <c r="V6" s="44">
        <f t="shared" ref="V6:V11" si="13">AVERAGE(J6,N6,R6)</f>
        <v>2850000</v>
      </c>
      <c r="W6" s="23">
        <f t="shared" si="4"/>
        <v>17100000</v>
      </c>
      <c r="X6" s="23">
        <f t="shared" si="5"/>
        <v>17100000</v>
      </c>
      <c r="Y6" s="26">
        <f t="shared" si="6"/>
        <v>17100000</v>
      </c>
      <c r="Z6" s="28">
        <f t="shared" si="7"/>
        <v>0</v>
      </c>
    </row>
    <row r="7" spans="1:26" ht="114" customHeight="1">
      <c r="A7" s="1" t="s">
        <v>28</v>
      </c>
      <c r="B7" s="1" t="s">
        <v>29</v>
      </c>
      <c r="C7" s="1" t="s">
        <v>30</v>
      </c>
      <c r="D7" s="1">
        <v>1</v>
      </c>
      <c r="E7" s="18"/>
      <c r="F7" s="17"/>
      <c r="G7" s="11"/>
      <c r="H7" s="10">
        <f t="shared" si="8"/>
        <v>43277310.924369752</v>
      </c>
      <c r="I7" s="11">
        <f t="shared" si="9"/>
        <v>8222689.0756302532</v>
      </c>
      <c r="J7" s="11">
        <v>51500000</v>
      </c>
      <c r="K7" s="35">
        <f>J7*D7</f>
        <v>51500000</v>
      </c>
      <c r="L7" s="10">
        <f t="shared" si="0"/>
        <v>42857142.857142858</v>
      </c>
      <c r="M7" s="11">
        <f t="shared" si="1"/>
        <v>8142857.1428571427</v>
      </c>
      <c r="N7" s="10">
        <v>51000000</v>
      </c>
      <c r="O7" s="8">
        <f t="shared" si="10"/>
        <v>51000000</v>
      </c>
      <c r="P7" s="10">
        <f t="shared" si="2"/>
        <v>44117647.058823533</v>
      </c>
      <c r="Q7" s="11">
        <f t="shared" si="3"/>
        <v>8382352.9411764713</v>
      </c>
      <c r="R7" s="39">
        <v>52500000</v>
      </c>
      <c r="S7" s="37">
        <f>R7*D7</f>
        <v>52500000</v>
      </c>
      <c r="T7" s="44">
        <f t="shared" si="11"/>
        <v>43417366.946778715</v>
      </c>
      <c r="U7" s="44">
        <f t="shared" si="12"/>
        <v>8249299.719887956</v>
      </c>
      <c r="V7" s="44">
        <f t="shared" si="13"/>
        <v>51666666.666666664</v>
      </c>
      <c r="W7" s="23">
        <f t="shared" si="4"/>
        <v>52500000</v>
      </c>
      <c r="X7" s="23">
        <f t="shared" si="5"/>
        <v>51000000</v>
      </c>
      <c r="Y7" s="26">
        <f t="shared" si="6"/>
        <v>51666666.666666664</v>
      </c>
      <c r="Z7" s="28">
        <f t="shared" si="7"/>
        <v>623609.56446232356</v>
      </c>
    </row>
    <row r="8" spans="1:26" ht="168.75" customHeight="1">
      <c r="A8" s="1" t="s">
        <v>31</v>
      </c>
      <c r="B8" s="1" t="s">
        <v>32</v>
      </c>
      <c r="C8" s="1" t="s">
        <v>33</v>
      </c>
      <c r="D8" s="1">
        <v>1</v>
      </c>
      <c r="E8" s="6"/>
      <c r="F8" s="13"/>
      <c r="G8" s="11"/>
      <c r="H8" s="10">
        <f t="shared" si="8"/>
        <v>7142857.1428571427</v>
      </c>
      <c r="I8" s="11">
        <f t="shared" si="9"/>
        <v>1357142.857142857</v>
      </c>
      <c r="J8" s="11">
        <v>8500000</v>
      </c>
      <c r="K8" s="35">
        <f>+J8*D8</f>
        <v>8500000</v>
      </c>
      <c r="L8" s="10">
        <f t="shared" si="0"/>
        <v>7563025.2100840341</v>
      </c>
      <c r="M8" s="11">
        <f t="shared" si="1"/>
        <v>1436974.7899159666</v>
      </c>
      <c r="N8" s="10">
        <v>9000000</v>
      </c>
      <c r="O8" s="8">
        <f>N8*D8</f>
        <v>9000000</v>
      </c>
      <c r="P8" s="10">
        <f t="shared" si="2"/>
        <v>7983193.2773109246</v>
      </c>
      <c r="Q8" s="11">
        <f t="shared" si="3"/>
        <v>1516806.7226890756</v>
      </c>
      <c r="R8" s="39">
        <v>9500000</v>
      </c>
      <c r="S8" s="37">
        <f t="shared" ref="S8:S11" si="14">R8*D8</f>
        <v>9500000</v>
      </c>
      <c r="T8" s="44">
        <f t="shared" si="11"/>
        <v>7563025.2100840332</v>
      </c>
      <c r="U8" s="44">
        <f t="shared" si="12"/>
        <v>1436974.7899159666</v>
      </c>
      <c r="V8" s="44">
        <f t="shared" si="13"/>
        <v>9000000</v>
      </c>
      <c r="W8" s="23">
        <f t="shared" si="4"/>
        <v>9500000</v>
      </c>
      <c r="X8" s="23">
        <f t="shared" si="5"/>
        <v>8500000</v>
      </c>
      <c r="Y8" s="26">
        <f t="shared" si="6"/>
        <v>9000000</v>
      </c>
      <c r="Z8" s="28">
        <f t="shared" si="7"/>
        <v>408248.290463863</v>
      </c>
    </row>
    <row r="9" spans="1:26" ht="131.25" customHeight="1">
      <c r="A9" s="1" t="s">
        <v>34</v>
      </c>
      <c r="B9" s="1" t="s">
        <v>35</v>
      </c>
      <c r="C9" s="1" t="s">
        <v>36</v>
      </c>
      <c r="D9" s="1">
        <v>1</v>
      </c>
      <c r="E9" s="6"/>
      <c r="F9" s="13"/>
      <c r="G9" s="11"/>
      <c r="H9" s="10">
        <f t="shared" si="8"/>
        <v>8403361.3445378151</v>
      </c>
      <c r="I9" s="11">
        <f t="shared" si="9"/>
        <v>1596638.6554621849</v>
      </c>
      <c r="J9" s="11">
        <v>10000000</v>
      </c>
      <c r="K9" s="35">
        <f>+J9*D9</f>
        <v>10000000</v>
      </c>
      <c r="L9" s="10">
        <f t="shared" si="0"/>
        <v>10504201.680672269</v>
      </c>
      <c r="M9" s="11">
        <f t="shared" si="1"/>
        <v>1995798.3193277312</v>
      </c>
      <c r="N9" s="10">
        <v>12500000</v>
      </c>
      <c r="O9" s="8">
        <f t="shared" si="10"/>
        <v>12500000</v>
      </c>
      <c r="P9" s="10">
        <f t="shared" si="2"/>
        <v>15126050.420168068</v>
      </c>
      <c r="Q9" s="11">
        <f t="shared" si="3"/>
        <v>2873949.5798319331</v>
      </c>
      <c r="R9" s="39">
        <v>18000000</v>
      </c>
      <c r="S9" s="37">
        <f t="shared" si="14"/>
        <v>18000000</v>
      </c>
      <c r="T9" s="44">
        <f t="shared" si="11"/>
        <v>11344537.815126052</v>
      </c>
      <c r="U9" s="44">
        <f t="shared" si="12"/>
        <v>2155462.1848739497</v>
      </c>
      <c r="V9" s="44">
        <f t="shared" si="13"/>
        <v>13500000</v>
      </c>
      <c r="W9" s="23">
        <f t="shared" si="4"/>
        <v>18000000</v>
      </c>
      <c r="X9" s="23">
        <f t="shared" si="5"/>
        <v>10000000</v>
      </c>
      <c r="Y9" s="26">
        <f t="shared" si="6"/>
        <v>13500000</v>
      </c>
      <c r="Z9" s="28">
        <f t="shared" si="7"/>
        <v>3341656.2759605702</v>
      </c>
    </row>
    <row r="10" spans="1:26" ht="196.5" customHeight="1">
      <c r="A10" s="1" t="s">
        <v>37</v>
      </c>
      <c r="B10" s="1" t="s">
        <v>38</v>
      </c>
      <c r="C10" s="1" t="s">
        <v>33</v>
      </c>
      <c r="D10" s="1">
        <v>250</v>
      </c>
      <c r="E10" s="6"/>
      <c r="F10" s="13"/>
      <c r="G10" s="11"/>
      <c r="H10" s="10">
        <f t="shared" si="8"/>
        <v>4957.9831932773113</v>
      </c>
      <c r="I10" s="11">
        <f t="shared" si="9"/>
        <v>942.01680672268913</v>
      </c>
      <c r="J10" s="11">
        <v>5900</v>
      </c>
      <c r="K10" s="35">
        <f>J10*D10</f>
        <v>1475000</v>
      </c>
      <c r="L10" s="10">
        <f t="shared" si="0"/>
        <v>4957.9831932773113</v>
      </c>
      <c r="M10" s="11">
        <f t="shared" si="1"/>
        <v>942.01680672268913</v>
      </c>
      <c r="N10" s="10">
        <v>5900</v>
      </c>
      <c r="O10" s="8">
        <f t="shared" si="10"/>
        <v>1475000</v>
      </c>
      <c r="P10" s="10">
        <f t="shared" si="2"/>
        <v>4957.9831932773113</v>
      </c>
      <c r="Q10" s="11">
        <f t="shared" si="3"/>
        <v>942.01680672268913</v>
      </c>
      <c r="R10" s="40">
        <v>5900</v>
      </c>
      <c r="S10" s="37">
        <f t="shared" si="14"/>
        <v>1475000</v>
      </c>
      <c r="T10" s="44">
        <f t="shared" si="11"/>
        <v>4957.9831932773113</v>
      </c>
      <c r="U10" s="44">
        <f t="shared" si="12"/>
        <v>942.01680672268913</v>
      </c>
      <c r="V10" s="44">
        <f t="shared" si="13"/>
        <v>5900</v>
      </c>
      <c r="W10" s="23">
        <f t="shared" si="4"/>
        <v>1475000</v>
      </c>
      <c r="X10" s="23">
        <f t="shared" si="5"/>
        <v>1475000</v>
      </c>
      <c r="Y10" s="26">
        <f t="shared" si="6"/>
        <v>1475000</v>
      </c>
      <c r="Z10" s="28">
        <f t="shared" si="7"/>
        <v>0</v>
      </c>
    </row>
    <row r="11" spans="1:26" ht="81" customHeight="1">
      <c r="A11" s="1" t="s">
        <v>39</v>
      </c>
      <c r="B11" s="1" t="s">
        <v>40</v>
      </c>
      <c r="C11" s="2" t="s">
        <v>33</v>
      </c>
      <c r="D11" s="1">
        <v>1</v>
      </c>
      <c r="E11" s="6"/>
      <c r="F11" s="13"/>
      <c r="G11" s="12"/>
      <c r="H11" s="10">
        <f t="shared" si="8"/>
        <v>2613445.3781512608</v>
      </c>
      <c r="I11" s="11">
        <f t="shared" si="9"/>
        <v>496554.62184873957</v>
      </c>
      <c r="J11" s="12">
        <v>3110000</v>
      </c>
      <c r="K11" s="35">
        <f>+J11*D11</f>
        <v>3110000</v>
      </c>
      <c r="L11" s="10">
        <f t="shared" si="0"/>
        <v>2594725.2100840337</v>
      </c>
      <c r="M11" s="11">
        <f t="shared" si="1"/>
        <v>492997.78991596639</v>
      </c>
      <c r="N11" s="10">
        <v>3087723</v>
      </c>
      <c r="O11" s="8">
        <f t="shared" si="10"/>
        <v>3087723</v>
      </c>
      <c r="P11" s="10">
        <f t="shared" si="2"/>
        <v>3637815.1260504201</v>
      </c>
      <c r="Q11" s="11">
        <f t="shared" si="3"/>
        <v>691184.87394957978</v>
      </c>
      <c r="R11" s="41">
        <v>4329000</v>
      </c>
      <c r="S11" s="37">
        <f t="shared" si="14"/>
        <v>4329000</v>
      </c>
      <c r="T11" s="44">
        <f t="shared" si="11"/>
        <v>2948661.9047619049</v>
      </c>
      <c r="U11" s="44">
        <f t="shared" si="12"/>
        <v>560245.76190476201</v>
      </c>
      <c r="V11" s="44">
        <f t="shared" si="13"/>
        <v>3508907.6666666665</v>
      </c>
      <c r="W11" s="23">
        <f t="shared" si="4"/>
        <v>4329000</v>
      </c>
      <c r="X11" s="23">
        <f t="shared" si="5"/>
        <v>3087723</v>
      </c>
      <c r="Y11" s="31">
        <f t="shared" si="6"/>
        <v>3508907.6666666665</v>
      </c>
      <c r="Z11" s="28">
        <f t="shared" si="7"/>
        <v>579964.1612929391</v>
      </c>
    </row>
    <row r="12" spans="1:26">
      <c r="K12" s="24">
        <f>SUM(K5:K11)</f>
        <v>112885000</v>
      </c>
      <c r="O12" s="24">
        <f>SUM(O5:O11)</f>
        <v>115362723</v>
      </c>
      <c r="S12" s="24">
        <f>SUM(S5:S11)</f>
        <v>124104000</v>
      </c>
      <c r="T12" s="45">
        <f>SUM(T5:T11)</f>
        <v>72127289.355742306</v>
      </c>
      <c r="U12" s="45">
        <f>SUM(U5:U11)</f>
        <v>13704184.977591038</v>
      </c>
      <c r="V12" s="45">
        <f>SUM(V5:V11)</f>
        <v>85831474.333333328</v>
      </c>
      <c r="Y12" s="34">
        <f>SUM(Y5:Y11)</f>
        <v>117450574.33333333</v>
      </c>
      <c r="Z12" s="25"/>
    </row>
    <row r="14" spans="1:26" ht="15.75" customHeight="1">
      <c r="B14" s="46" t="s">
        <v>41</v>
      </c>
      <c r="C14" s="46"/>
      <c r="D14" s="46"/>
      <c r="E14" s="46"/>
      <c r="F14" s="46"/>
      <c r="G14" s="46"/>
      <c r="H14" s="46"/>
      <c r="I14" s="46"/>
      <c r="J14" s="46"/>
      <c r="K14" s="46"/>
      <c r="N14" s="42"/>
      <c r="R14" s="36"/>
    </row>
    <row r="15" spans="1:26" ht="15.75" customHeight="1">
      <c r="J15" s="19"/>
      <c r="Y15" s="32"/>
      <c r="Z15" s="33"/>
    </row>
  </sheetData>
  <mergeCells count="9">
    <mergeCell ref="B14:K14"/>
    <mergeCell ref="A1:Z1"/>
    <mergeCell ref="A2:Z2"/>
    <mergeCell ref="E3:G3"/>
    <mergeCell ref="H3:K3"/>
    <mergeCell ref="L3:O3"/>
    <mergeCell ref="P3:S3"/>
    <mergeCell ref="C3:D3"/>
    <mergeCell ref="T3:Z3"/>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ESTUDIO DE MERCADO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Diaz Villalobos Juanita</dc:creator>
  <cp:keywords/>
  <dc:description/>
  <cp:lastModifiedBy>EliteBooK</cp:lastModifiedBy>
  <cp:revision/>
  <dcterms:created xsi:type="dcterms:W3CDTF">2024-09-03T23:57:45Z</dcterms:created>
  <dcterms:modified xsi:type="dcterms:W3CDTF">2024-11-16T00:05:22Z</dcterms:modified>
  <cp:category/>
  <cp:contentStatus/>
</cp:coreProperties>
</file>