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1. ALCALDIA TEUSAQUILLO\12. Convenio PNUD\"/>
    </mc:Choice>
  </mc:AlternateContent>
  <xr:revisionPtr revIDLastSave="0" documentId="13_ncr:1_{0882E824-AD21-4E16-8D6A-C035D8A4CDC5}" xr6:coauthVersionLast="47" xr6:coauthVersionMax="47" xr10:uidLastSave="{00000000-0000-0000-0000-000000000000}"/>
  <bookViews>
    <workbookView xWindow="-120" yWindow="-120" windowWidth="20730" windowHeight="11040" xr2:uid="{7B6C8994-5909-444B-8450-09EE566546E6}"/>
  </bookViews>
  <sheets>
    <sheet name="PRESUPUESTO TOTAL" sheetId="2" r:id="rId1"/>
    <sheet name="APORTE FDLT" sheetId="7" r:id="rId2"/>
    <sheet name="APORTE PNUD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7" l="1"/>
  <c r="G10" i="7"/>
  <c r="F10" i="7" s="1"/>
  <c r="G9" i="7"/>
  <c r="F8" i="7"/>
  <c r="G7" i="7"/>
  <c r="F7" i="7" s="1"/>
  <c r="G5" i="7"/>
  <c r="G4" i="7"/>
  <c r="F4" i="7" s="1"/>
  <c r="G3" i="7"/>
  <c r="F3" i="7" s="1"/>
  <c r="B5" i="4"/>
  <c r="B4" i="4"/>
  <c r="F26" i="2"/>
  <c r="F43" i="2"/>
  <c r="F42" i="2"/>
  <c r="F41" i="2"/>
  <c r="G5" i="2"/>
  <c r="B3" i="4"/>
  <c r="H7" i="2"/>
  <c r="B10" i="4"/>
  <c r="H19" i="2"/>
  <c r="F20" i="2"/>
  <c r="G27" i="2"/>
  <c r="B19" i="4" s="1"/>
  <c r="B14" i="4"/>
  <c r="B13" i="4"/>
  <c r="B12" i="4"/>
  <c r="B11" i="4"/>
  <c r="B9" i="4"/>
  <c r="B8" i="4"/>
  <c r="B7" i="4"/>
  <c r="G20" i="2"/>
  <c r="B6" i="4"/>
  <c r="G28" i="2"/>
  <c r="B20" i="4" s="1"/>
  <c r="F32" i="2"/>
  <c r="H32" i="2" s="1"/>
  <c r="F33" i="2"/>
  <c r="H33" i="2" s="1"/>
  <c r="G26" i="2"/>
  <c r="B18" i="4" s="1"/>
  <c r="G25" i="2"/>
  <c r="B17" i="4" s="1"/>
  <c r="F25" i="2"/>
  <c r="G24" i="2"/>
  <c r="H24" i="2" s="1"/>
  <c r="G23" i="2"/>
  <c r="B15" i="4" s="1"/>
  <c r="F23" i="2"/>
  <c r="H27" i="2" l="1"/>
  <c r="F11" i="7"/>
  <c r="G11" i="7"/>
  <c r="G8" i="2"/>
  <c r="H28" i="2"/>
  <c r="H25" i="2"/>
  <c r="B16" i="4"/>
  <c r="B21" i="4" s="1"/>
  <c r="B26" i="4" s="1"/>
  <c r="H26" i="2"/>
  <c r="F39" i="2"/>
  <c r="F29" i="2"/>
  <c r="H23" i="2"/>
  <c r="G29" i="2"/>
  <c r="H6" i="2"/>
  <c r="H12" i="2"/>
  <c r="H13" i="2"/>
  <c r="H14" i="2"/>
  <c r="H15" i="2"/>
  <c r="H16" i="2"/>
  <c r="H17" i="2"/>
  <c r="H18" i="2"/>
  <c r="H11" i="2"/>
  <c r="F8" i="2"/>
  <c r="H20" i="2" l="1"/>
  <c r="F31" i="2"/>
  <c r="F34" i="2" s="1"/>
  <c r="H29" i="2"/>
  <c r="G31" i="2"/>
  <c r="G34" i="2" s="1"/>
  <c r="H5" i="2"/>
  <c r="H8" i="2" s="1"/>
  <c r="H31" i="2" l="1"/>
  <c r="H34" i="2" s="1"/>
  <c r="H38" i="2" s="1"/>
  <c r="H39" i="2" l="1"/>
</calcChain>
</file>

<file path=xl/sharedStrings.xml><?xml version="1.0" encoding="utf-8"?>
<sst xmlns="http://schemas.openxmlformats.org/spreadsheetml/2006/main" count="97" uniqueCount="85">
  <si>
    <t>Propuesta de Presupuesto. Acuerdo de Cooperación de Gastos entre PNUD y la Alcaldía de Teusaquillo</t>
  </si>
  <si>
    <t>Resultado 1: Escuela ciudadana para el fortalecimiento comunitario y el logro de los ODS</t>
  </si>
  <si>
    <t xml:space="preserve">Rubro </t>
  </si>
  <si>
    <t>Meses</t>
  </si>
  <si>
    <t>Cantidad</t>
  </si>
  <si>
    <t>Aporte Teusaquillo</t>
  </si>
  <si>
    <t>Aporte PNUD</t>
  </si>
  <si>
    <t>Total Proyecto</t>
  </si>
  <si>
    <t>Impulso de la Escuela Ciudadana para el fortalecimiento comunitario y el logro de ODS</t>
  </si>
  <si>
    <t xml:space="preserve">Aplicación del Plan de Mejoramiento de Capacidades organizacionales </t>
  </si>
  <si>
    <t>Estrategias para la gestión de proyectos comunitarios</t>
  </si>
  <si>
    <t>Resultado 2: Implementadas iniciativas de presupuestos participativos en la localidad de Teusaquillo</t>
  </si>
  <si>
    <t>Memorias de la experiencia de Presupuestos participativos en Teusaquillo. Digital</t>
  </si>
  <si>
    <t xml:space="preserve">Seguimiento e impulso del proyecto </t>
  </si>
  <si>
    <t>Valor Unitario</t>
  </si>
  <si>
    <t>Coordinación Proyecto</t>
  </si>
  <si>
    <t xml:space="preserve">Asesoría temática del proyecto </t>
  </si>
  <si>
    <t xml:space="preserve">Profesionales técnicos seguimiento </t>
  </si>
  <si>
    <t xml:space="preserve">Equipo Administrativo y financiero </t>
  </si>
  <si>
    <t xml:space="preserve">Asesor de comunicación </t>
  </si>
  <si>
    <t>Experto temático en Formulación de Proyectos</t>
  </si>
  <si>
    <t xml:space="preserve">Subtotal </t>
  </si>
  <si>
    <t>GMS (General Management Services - Apoyo General a la Gestión). 5%</t>
  </si>
  <si>
    <t>DPC (Costo Directo del Proyecto). 2%</t>
  </si>
  <si>
    <t>Total</t>
  </si>
  <si>
    <t>Total proyecto</t>
  </si>
  <si>
    <t>Desembolsos</t>
  </si>
  <si>
    <t>Contrapartida PNUD</t>
  </si>
  <si>
    <t>Presupuesto</t>
  </si>
  <si>
    <t>Estrategias para para la gestión de proyectos comunitarios</t>
  </si>
  <si>
    <t>Agenda de juventud para el desarrollo Teusaquillo</t>
  </si>
  <si>
    <t>Sistematización de Espacio Público</t>
  </si>
  <si>
    <t>Sistematización de cultura ciudadana y vendedores informales</t>
  </si>
  <si>
    <t>Círculos de Ciudado. Niños, niñas y Adolescentes</t>
  </si>
  <si>
    <t xml:space="preserve">Caracterización mujeres participantes </t>
  </si>
  <si>
    <t>Estrategia de ciudado Teusaquillo</t>
  </si>
  <si>
    <t>Escuela de formación inicial para la gestión del riesgo</t>
  </si>
  <si>
    <t>Revista digital de saberes ancestrales</t>
  </si>
  <si>
    <t>Memorias de presupuestos participativos de experiencia de Teusaquillo</t>
  </si>
  <si>
    <t>Coordinación Proyecto. 3 meses</t>
  </si>
  <si>
    <t>Asesoría temática del proyecto. 4 meses</t>
  </si>
  <si>
    <t>(2) Profesionales técnicos seguimiento. 2 meses cada uno</t>
  </si>
  <si>
    <t>2 Profesionales. Equipo Administrativo y financiero. 4 meses cada uno</t>
  </si>
  <si>
    <t>Asesor de comunicación. 3 meses</t>
  </si>
  <si>
    <t>Experto temático en Formulación de Proyectos. 1 mes</t>
  </si>
  <si>
    <t>Total Convenio</t>
  </si>
  <si>
    <t>¿Cómo queda?</t>
  </si>
  <si>
    <r>
      <rPr>
        <b/>
        <sz val="11"/>
        <color theme="1"/>
        <rFont val="Calibri"/>
        <family val="2"/>
        <scheme val="minor"/>
      </rPr>
      <t xml:space="preserve">Iniciativa 1. </t>
    </r>
    <r>
      <rPr>
        <sz val="11"/>
        <color theme="1"/>
        <rFont val="Calibri"/>
        <family val="2"/>
        <scheme val="minor"/>
      </rPr>
      <t>Festival de culturas alternativas (2078)</t>
    </r>
  </si>
  <si>
    <r>
      <rPr>
        <b/>
        <sz val="11"/>
        <color theme="1"/>
        <rFont val="Calibri"/>
        <family val="2"/>
        <scheme val="minor"/>
      </rPr>
      <t xml:space="preserve">Iniciativa 2. </t>
    </r>
    <r>
      <rPr>
        <sz val="11"/>
        <color theme="1"/>
        <rFont val="Calibri"/>
        <family val="2"/>
        <scheme val="minor"/>
      </rPr>
      <t>Un nuevo contrato social para el espacio público local (2152)</t>
    </r>
  </si>
  <si>
    <r>
      <rPr>
        <b/>
        <sz val="11"/>
        <color theme="1"/>
        <rFont val="Calibri"/>
        <family val="2"/>
        <scheme val="minor"/>
      </rPr>
      <t>Iniciativa 3</t>
    </r>
    <r>
      <rPr>
        <sz val="11"/>
        <color theme="1"/>
        <rFont val="Calibri"/>
        <family val="2"/>
        <scheme val="minor"/>
      </rPr>
      <t>. Acuerdo con organizaciones de vendedores informales (2152)</t>
    </r>
  </si>
  <si>
    <r>
      <rPr>
        <b/>
        <sz val="11"/>
        <color theme="1"/>
        <rFont val="Calibri"/>
        <family val="2"/>
        <scheme val="minor"/>
      </rPr>
      <t>Iniciativa 4.</t>
    </r>
    <r>
      <rPr>
        <sz val="11"/>
        <color theme="1"/>
        <rFont val="Calibri"/>
        <family val="2"/>
        <scheme val="minor"/>
      </rPr>
      <t xml:space="preserve"> Niños, niñas y sus familias gestionando emociones Manuela Beltran (2101)</t>
    </r>
  </si>
  <si>
    <r>
      <rPr>
        <b/>
        <sz val="11"/>
        <color theme="1"/>
        <rFont val="Calibri"/>
        <family val="2"/>
        <scheme val="minor"/>
      </rPr>
      <t xml:space="preserve">Iniciativa 5. </t>
    </r>
    <r>
      <rPr>
        <sz val="11"/>
        <color theme="1"/>
        <rFont val="Calibri"/>
        <family val="2"/>
        <scheme val="minor"/>
      </rPr>
      <t>Más mujeres y más Arte por la defensa de nuestros derechos (2162)</t>
    </r>
  </si>
  <si>
    <r>
      <rPr>
        <b/>
        <sz val="11"/>
        <color theme="1"/>
        <rFont val="Calibri"/>
        <family val="2"/>
        <scheme val="minor"/>
      </rPr>
      <t>Iniciativa 6.</t>
    </r>
    <r>
      <rPr>
        <sz val="11"/>
        <color theme="1"/>
        <rFont val="Calibri"/>
        <family val="2"/>
        <scheme val="minor"/>
      </rPr>
      <t xml:space="preserve"> En Teusaquillo cuidamos a nuestras cuidadoras (2109)</t>
    </r>
  </si>
  <si>
    <r>
      <rPr>
        <b/>
        <sz val="11"/>
        <color theme="1"/>
        <rFont val="Calibri"/>
        <family val="2"/>
        <scheme val="minor"/>
      </rPr>
      <t>Iniciativa 7.</t>
    </r>
    <r>
      <rPr>
        <sz val="11"/>
        <color theme="1"/>
        <rFont val="Calibri"/>
        <family val="2"/>
        <scheme val="minor"/>
      </rPr>
      <t xml:space="preserve"> Teusaquillo se previene y se prepara para las emergencias (2125)</t>
    </r>
  </si>
  <si>
    <r>
      <rPr>
        <b/>
        <sz val="11"/>
        <color theme="1"/>
        <rFont val="Calibri"/>
        <family val="2"/>
        <scheme val="minor"/>
      </rPr>
      <t xml:space="preserve">Iniciativa 8. </t>
    </r>
    <r>
      <rPr>
        <sz val="11"/>
        <color theme="1"/>
        <rFont val="Calibri"/>
        <family val="2"/>
        <scheme val="minor"/>
      </rPr>
      <t>Minga de Saberes (2090)</t>
    </r>
  </si>
  <si>
    <t>Escuela ciudadana para el fortalecimiento comunitario y el logro de los ODS</t>
  </si>
  <si>
    <t>DESCRIPCION GENERAL</t>
  </si>
  <si>
    <t>Implementacion de iniciativas de presupuestos participativos FDLT</t>
  </si>
  <si>
    <t>Coordinacion, seguimineto e impulso del convenio</t>
  </si>
  <si>
    <t xml:space="preserve">No </t>
  </si>
  <si>
    <t>PROYECTO</t>
  </si>
  <si>
    <t>APORTE FDLT</t>
  </si>
  <si>
    <t>PRESUPUESTO APORTE DEL FONDO DE DESARROLLO LOCAL DE TEUSAQUILLO</t>
  </si>
  <si>
    <t>ID INICIATIVA</t>
  </si>
  <si>
    <t>NOMBRE DE LA INICIATIVA</t>
  </si>
  <si>
    <t>PRESUPUESTO APORTE PNUD</t>
  </si>
  <si>
    <t>VALOR TOTAL</t>
  </si>
  <si>
    <t>Teusaquillo promotora del arte, la cultura y el patrimonio.</t>
  </si>
  <si>
    <t>Teusaquillo localidad emprendedora e innovadora.</t>
  </si>
  <si>
    <t>Teusaquillo un nuevo contrato social para la dotación de CAIDSG, dotación de jardines infantiles y centros amar y para la prevención de violencias. (Componente de Violencias)</t>
  </si>
  <si>
    <t>Teusaquillo un nuevo contrato social con igualdad de oportunidades para vincular mujeres cuidadoras a estrategias de cuidado.</t>
  </si>
  <si>
    <t>Teusaquillo un nuevo contrato social para el espacio público – Componente Vendedores Informales</t>
  </si>
  <si>
    <t>Teusaquillo un nuevo contrato social para el espacio público – Componente Espacio Público</t>
  </si>
  <si>
    <t>Teusaquillo localidad segura para las mujeres</t>
  </si>
  <si>
    <t>Teusaquillo se previene y se prepara para las emergencias</t>
  </si>
  <si>
    <t>N/A</t>
  </si>
  <si>
    <t>Festival de culturas alternativas</t>
  </si>
  <si>
    <t>Minga de saberes interculturales</t>
  </si>
  <si>
    <t>Niños, niñas y sus familias gestionando emociones Manuela Beltran</t>
  </si>
  <si>
    <t>En Teusaquillo cuidamos a nuestras cuidadoras</t>
  </si>
  <si>
    <t>Acuerdo con organizaciones de vendedores informales</t>
  </si>
  <si>
    <t>Galería y corredor artístico de Teusaquillo</t>
  </si>
  <si>
    <t>Más mujeres y más Arte por la defensa de nuestros derechos</t>
  </si>
  <si>
    <t>No vinculada a Presupuestos Participativos</t>
  </si>
  <si>
    <t>Aplicación del Plan de Mejoramiento de Capacidades organizacionales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</si>
</sst>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&quot;$&quot;\ #,##0"/>
    <numFmt numFmtId="165" formatCode="_-&quot;$&quot;\ * #,##0_-;\-&quot;$&quot;\ * #,##0_-;_-&quot;$&quot;\ * &quot;-&quot;??_-;_-@_-"/>
    <numFmt numFmtId="166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0" fillId="0" borderId="0" xfId="0" applyNumberFormat="1"/>
    <xf numFmtId="164" fontId="2" fillId="3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0" borderId="0" xfId="1" applyNumberFormat="1" applyFont="1" applyAlignment="1">
      <alignment horizontal="right"/>
    </xf>
    <xf numFmtId="164" fontId="0" fillId="2" borderId="0" xfId="1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ont="1"/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3" borderId="0" xfId="0" applyFont="1" applyFill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right"/>
    </xf>
    <xf numFmtId="0" fontId="2" fillId="4" borderId="3" xfId="0" applyFont="1" applyFill="1" applyBorder="1"/>
    <xf numFmtId="0" fontId="0" fillId="4" borderId="4" xfId="0" applyFont="1" applyFill="1" applyBorder="1"/>
    <xf numFmtId="164" fontId="2" fillId="4" borderId="4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3" fontId="0" fillId="0" borderId="0" xfId="0" applyNumberFormat="1" applyFont="1"/>
    <xf numFmtId="164" fontId="0" fillId="0" borderId="0" xfId="0" applyNumberFormat="1" applyFont="1"/>
    <xf numFmtId="166" fontId="0" fillId="0" borderId="0" xfId="0" applyNumberFormat="1" applyFont="1"/>
    <xf numFmtId="9" fontId="0" fillId="0" borderId="0" xfId="0" applyNumberFormat="1" applyFont="1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5" fontId="0" fillId="0" borderId="1" xfId="1" applyNumberFormat="1" applyFont="1" applyBorder="1" applyAlignment="1">
      <alignment horizontal="left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54A66-FF7B-422E-99BC-57F58719F123}">
  <dimension ref="B2:I50"/>
  <sheetViews>
    <sheetView tabSelected="1" zoomScaleNormal="100" workbookViewId="0">
      <selection activeCell="B12" sqref="B12"/>
    </sheetView>
  </sheetViews>
  <sheetFormatPr baseColWidth="10" defaultColWidth="11.42578125" defaultRowHeight="15" x14ac:dyDescent="0.25"/>
  <cols>
    <col min="1" max="1" width="11.42578125" style="19"/>
    <col min="2" max="2" width="78.7109375" style="19" customWidth="1"/>
    <col min="3" max="3" width="9" style="19" customWidth="1"/>
    <col min="4" max="4" width="8" style="19" customWidth="1"/>
    <col min="5" max="5" width="15.5703125" style="19" customWidth="1"/>
    <col min="6" max="6" width="17.42578125" style="19" bestFit="1" customWidth="1"/>
    <col min="7" max="7" width="18.85546875" style="19" customWidth="1"/>
    <col min="8" max="8" width="23.5703125" style="19" customWidth="1"/>
    <col min="9" max="16384" width="11.42578125" style="19"/>
  </cols>
  <sheetData>
    <row r="2" spans="2:9" x14ac:dyDescent="0.25">
      <c r="B2" s="53" t="s">
        <v>0</v>
      </c>
      <c r="C2" s="53"/>
      <c r="D2" s="53"/>
      <c r="E2" s="53"/>
      <c r="F2" s="53"/>
      <c r="G2" s="53"/>
      <c r="H2" s="53"/>
    </row>
    <row r="3" spans="2:9" x14ac:dyDescent="0.25">
      <c r="B3" s="52" t="s">
        <v>1</v>
      </c>
      <c r="C3" s="52"/>
      <c r="D3" s="52"/>
      <c r="E3" s="52"/>
      <c r="F3" s="52"/>
      <c r="G3" s="52"/>
      <c r="H3" s="52"/>
    </row>
    <row r="4" spans="2:9" x14ac:dyDescent="0.25">
      <c r="B4" s="5" t="s">
        <v>56</v>
      </c>
      <c r="C4" s="6" t="s">
        <v>3</v>
      </c>
      <c r="D4" s="6" t="s">
        <v>4</v>
      </c>
      <c r="E4" s="6"/>
      <c r="F4" s="6" t="s">
        <v>5</v>
      </c>
      <c r="G4" s="6" t="s">
        <v>6</v>
      </c>
      <c r="H4" s="6" t="s">
        <v>7</v>
      </c>
    </row>
    <row r="5" spans="2:9" x14ac:dyDescent="0.25">
      <c r="B5" s="19" t="s">
        <v>8</v>
      </c>
      <c r="F5" s="14">
        <v>15000000</v>
      </c>
      <c r="G5" s="15">
        <f>10124000*9+115237872</f>
        <v>206353872</v>
      </c>
      <c r="H5" s="14">
        <f>+SUM(F5:G5)</f>
        <v>221353872</v>
      </c>
      <c r="I5" s="20"/>
    </row>
    <row r="6" spans="2:9" x14ac:dyDescent="0.25">
      <c r="B6" s="19" t="s">
        <v>84</v>
      </c>
      <c r="F6" s="21"/>
      <c r="G6" s="15">
        <v>300000000</v>
      </c>
      <c r="H6" s="14">
        <f>+SUM(F6:G6)</f>
        <v>300000000</v>
      </c>
    </row>
    <row r="7" spans="2:9" x14ac:dyDescent="0.25">
      <c r="B7" s="19" t="s">
        <v>10</v>
      </c>
      <c r="F7" s="21"/>
      <c r="G7" s="15">
        <v>150000000</v>
      </c>
      <c r="H7" s="14">
        <f>+SUM(F7:G7)</f>
        <v>150000000</v>
      </c>
    </row>
    <row r="8" spans="2:9" x14ac:dyDescent="0.25">
      <c r="B8" s="5" t="s">
        <v>55</v>
      </c>
      <c r="C8" s="5"/>
      <c r="D8" s="5"/>
      <c r="E8" s="5"/>
      <c r="F8" s="16">
        <f>SUM(F5:F6)</f>
        <v>15000000</v>
      </c>
      <c r="G8" s="16">
        <f>SUM(G5:G7)</f>
        <v>656353872</v>
      </c>
      <c r="H8" s="16">
        <f>SUM(H5:H7)</f>
        <v>671353872</v>
      </c>
    </row>
    <row r="9" spans="2:9" x14ac:dyDescent="0.25">
      <c r="B9" s="52" t="s">
        <v>11</v>
      </c>
      <c r="C9" s="52"/>
      <c r="D9" s="52"/>
      <c r="E9" s="52"/>
      <c r="F9" s="52"/>
      <c r="G9" s="52"/>
      <c r="H9" s="52"/>
    </row>
    <row r="10" spans="2:9" x14ac:dyDescent="0.25">
      <c r="B10" s="6" t="s">
        <v>2</v>
      </c>
      <c r="C10" s="6"/>
      <c r="D10" s="6"/>
      <c r="E10" s="6"/>
      <c r="F10" s="6" t="s">
        <v>5</v>
      </c>
      <c r="G10" s="6" t="s">
        <v>6</v>
      </c>
      <c r="H10" s="6" t="s">
        <v>7</v>
      </c>
    </row>
    <row r="11" spans="2:9" x14ac:dyDescent="0.25">
      <c r="B11" s="19" t="s">
        <v>47</v>
      </c>
      <c r="F11" s="14">
        <v>220410000</v>
      </c>
      <c r="G11" s="14">
        <v>90000000</v>
      </c>
      <c r="H11" s="21">
        <f t="shared" ref="H11:H18" si="0">SUM(F11:G11)</f>
        <v>310410000</v>
      </c>
    </row>
    <row r="12" spans="2:9" x14ac:dyDescent="0.25">
      <c r="B12" s="19" t="s">
        <v>48</v>
      </c>
      <c r="F12" s="14">
        <v>134459400</v>
      </c>
      <c r="G12" s="14">
        <v>15000000</v>
      </c>
      <c r="H12" s="21">
        <f t="shared" si="0"/>
        <v>149459400</v>
      </c>
    </row>
    <row r="13" spans="2:9" x14ac:dyDescent="0.25">
      <c r="B13" s="19" t="s">
        <v>49</v>
      </c>
      <c r="F13" s="14">
        <v>208464218</v>
      </c>
      <c r="G13" s="14">
        <v>15000000</v>
      </c>
      <c r="H13" s="21">
        <f t="shared" si="0"/>
        <v>223464218</v>
      </c>
    </row>
    <row r="14" spans="2:9" x14ac:dyDescent="0.25">
      <c r="B14" s="19" t="s">
        <v>50</v>
      </c>
      <c r="F14" s="14">
        <v>60000000</v>
      </c>
      <c r="G14" s="14">
        <v>26000000</v>
      </c>
      <c r="H14" s="21">
        <f t="shared" si="0"/>
        <v>86000000</v>
      </c>
    </row>
    <row r="15" spans="2:9" x14ac:dyDescent="0.25">
      <c r="B15" s="19" t="s">
        <v>51</v>
      </c>
      <c r="F15" s="14">
        <v>214160400</v>
      </c>
      <c r="G15" s="14">
        <v>54000000</v>
      </c>
      <c r="H15" s="21">
        <f t="shared" si="0"/>
        <v>268160400</v>
      </c>
    </row>
    <row r="16" spans="2:9" x14ac:dyDescent="0.25">
      <c r="B16" s="19" t="s">
        <v>52</v>
      </c>
      <c r="F16" s="14">
        <v>150029561</v>
      </c>
      <c r="G16" s="14">
        <v>137000000</v>
      </c>
      <c r="H16" s="21">
        <f t="shared" si="0"/>
        <v>287029561</v>
      </c>
    </row>
    <row r="17" spans="2:8" x14ac:dyDescent="0.25">
      <c r="B17" s="19" t="s">
        <v>53</v>
      </c>
      <c r="F17" s="14">
        <v>56235635</v>
      </c>
      <c r="G17" s="14">
        <v>80000000</v>
      </c>
      <c r="H17" s="21">
        <f t="shared" si="0"/>
        <v>136235635</v>
      </c>
    </row>
    <row r="18" spans="2:8" x14ac:dyDescent="0.25">
      <c r="B18" s="19" t="s">
        <v>54</v>
      </c>
      <c r="F18" s="14">
        <v>119035950</v>
      </c>
      <c r="G18" s="14">
        <v>30000000</v>
      </c>
      <c r="H18" s="21">
        <f t="shared" si="0"/>
        <v>149035950</v>
      </c>
    </row>
    <row r="19" spans="2:8" x14ac:dyDescent="0.25">
      <c r="B19" s="19" t="s">
        <v>12</v>
      </c>
      <c r="F19" s="14"/>
      <c r="G19" s="14">
        <v>185000000</v>
      </c>
      <c r="H19" s="21">
        <f>F19+G19</f>
        <v>185000000</v>
      </c>
    </row>
    <row r="20" spans="2:8" x14ac:dyDescent="0.25">
      <c r="B20" s="5" t="s">
        <v>57</v>
      </c>
      <c r="C20" s="22"/>
      <c r="D20" s="22"/>
      <c r="E20" s="22"/>
      <c r="F20" s="17">
        <f>SUM(F11:F19)</f>
        <v>1162795164</v>
      </c>
      <c r="G20" s="17">
        <f>SUM(G11:G19)</f>
        <v>632000000</v>
      </c>
      <c r="H20" s="16">
        <f>SUM(H11:H19)</f>
        <v>1794795164</v>
      </c>
    </row>
    <row r="21" spans="2:8" x14ac:dyDescent="0.25">
      <c r="B21" s="52" t="s">
        <v>13</v>
      </c>
      <c r="C21" s="52"/>
      <c r="D21" s="52"/>
      <c r="E21" s="52"/>
      <c r="F21" s="52"/>
      <c r="G21" s="52"/>
      <c r="H21" s="52"/>
    </row>
    <row r="22" spans="2:8" x14ac:dyDescent="0.25">
      <c r="B22" s="6" t="s">
        <v>2</v>
      </c>
      <c r="C22" s="6" t="s">
        <v>3</v>
      </c>
      <c r="D22" s="6" t="s">
        <v>4</v>
      </c>
      <c r="E22" s="6" t="s">
        <v>14</v>
      </c>
      <c r="F22" s="6" t="s">
        <v>5</v>
      </c>
      <c r="G22" s="6" t="s">
        <v>6</v>
      </c>
      <c r="H22" s="6" t="s">
        <v>7</v>
      </c>
    </row>
    <row r="23" spans="2:8" x14ac:dyDescent="0.25">
      <c r="B23" s="19" t="s">
        <v>15</v>
      </c>
      <c r="C23" s="23">
        <v>6</v>
      </c>
      <c r="D23" s="23">
        <v>1</v>
      </c>
      <c r="E23" s="24">
        <v>8887503</v>
      </c>
      <c r="F23" s="21">
        <f>E23*3</f>
        <v>26662509</v>
      </c>
      <c r="G23" s="21">
        <f>E23*3</f>
        <v>26662509</v>
      </c>
      <c r="H23" s="21">
        <f>SUM(F23:G23)</f>
        <v>53325018</v>
      </c>
    </row>
    <row r="24" spans="2:8" x14ac:dyDescent="0.25">
      <c r="B24" s="19" t="s">
        <v>16</v>
      </c>
      <c r="C24" s="23">
        <v>4</v>
      </c>
      <c r="D24" s="23">
        <v>1</v>
      </c>
      <c r="E24" s="24">
        <v>14000000</v>
      </c>
      <c r="F24" s="21"/>
      <c r="G24" s="21">
        <f>E24*C24</f>
        <v>56000000</v>
      </c>
      <c r="H24" s="21">
        <f t="shared" ref="H24:H28" si="1">SUM(F24:G24)</f>
        <v>56000000</v>
      </c>
    </row>
    <row r="25" spans="2:8" x14ac:dyDescent="0.25">
      <c r="B25" s="19" t="s">
        <v>17</v>
      </c>
      <c r="C25" s="23">
        <v>6</v>
      </c>
      <c r="D25" s="23">
        <v>2</v>
      </c>
      <c r="E25" s="24">
        <v>15400000</v>
      </c>
      <c r="F25" s="21">
        <f>E25*4</f>
        <v>61600000</v>
      </c>
      <c r="G25" s="21">
        <f>E25*2</f>
        <v>30800000</v>
      </c>
      <c r="H25" s="21">
        <f t="shared" si="1"/>
        <v>92400000</v>
      </c>
    </row>
    <row r="26" spans="2:8" x14ac:dyDescent="0.25">
      <c r="B26" s="19" t="s">
        <v>18</v>
      </c>
      <c r="C26" s="23">
        <v>6</v>
      </c>
      <c r="D26" s="23">
        <v>2</v>
      </c>
      <c r="E26" s="24">
        <v>10000000</v>
      </c>
      <c r="F26" s="21">
        <f>E26*2</f>
        <v>20000000</v>
      </c>
      <c r="G26" s="21">
        <f>E26*4</f>
        <v>40000000</v>
      </c>
      <c r="H26" s="21">
        <f t="shared" si="1"/>
        <v>60000000</v>
      </c>
    </row>
    <row r="27" spans="2:8" x14ac:dyDescent="0.25">
      <c r="B27" s="19" t="s">
        <v>19</v>
      </c>
      <c r="C27" s="23">
        <v>3</v>
      </c>
      <c r="D27" s="23">
        <v>1</v>
      </c>
      <c r="E27" s="24">
        <v>6700000</v>
      </c>
      <c r="F27" s="21"/>
      <c r="G27" s="21">
        <f>E27*C27</f>
        <v>20100000</v>
      </c>
      <c r="H27" s="21">
        <f t="shared" si="1"/>
        <v>20100000</v>
      </c>
    </row>
    <row r="28" spans="2:8" x14ac:dyDescent="0.25">
      <c r="B28" s="19" t="s">
        <v>20</v>
      </c>
      <c r="C28" s="23">
        <v>1</v>
      </c>
      <c r="D28" s="23">
        <v>1</v>
      </c>
      <c r="E28" s="24">
        <v>12000000</v>
      </c>
      <c r="F28" s="21"/>
      <c r="G28" s="21">
        <f>D28*E28</f>
        <v>12000000</v>
      </c>
      <c r="H28" s="21">
        <f t="shared" si="1"/>
        <v>12000000</v>
      </c>
    </row>
    <row r="29" spans="2:8" x14ac:dyDescent="0.25">
      <c r="B29" s="5" t="s">
        <v>58</v>
      </c>
      <c r="C29" s="6"/>
      <c r="D29" s="6"/>
      <c r="E29" s="8"/>
      <c r="F29" s="16">
        <f>SUM(F23:F28)</f>
        <v>108262509</v>
      </c>
      <c r="G29" s="16">
        <f>SUM(G23:G28)</f>
        <v>185562509</v>
      </c>
      <c r="H29" s="16">
        <f>SUM(H23:H28)</f>
        <v>293825018</v>
      </c>
    </row>
    <row r="30" spans="2:8" x14ac:dyDescent="0.25">
      <c r="B30" s="11"/>
      <c r="C30" s="12"/>
      <c r="D30" s="12"/>
      <c r="E30" s="13"/>
      <c r="F30" s="13"/>
      <c r="G30" s="13"/>
      <c r="H30" s="13"/>
    </row>
    <row r="31" spans="2:8" x14ac:dyDescent="0.25">
      <c r="B31" s="25" t="s">
        <v>21</v>
      </c>
      <c r="C31" s="26"/>
      <c r="D31" s="26"/>
      <c r="E31" s="27"/>
      <c r="F31" s="28">
        <f>F8+F20+F29</f>
        <v>1286057673</v>
      </c>
      <c r="G31" s="28">
        <f>G8+G20+G29</f>
        <v>1473916381</v>
      </c>
      <c r="H31" s="28">
        <f>H8+H20+H29</f>
        <v>2759974054</v>
      </c>
    </row>
    <row r="32" spans="2:8" x14ac:dyDescent="0.25">
      <c r="B32" s="3" t="s">
        <v>22</v>
      </c>
      <c r="C32" s="4"/>
      <c r="D32" s="4"/>
      <c r="E32" s="9"/>
      <c r="F32" s="18">
        <f>F38*0.05</f>
        <v>69142885.650000006</v>
      </c>
      <c r="G32" s="18"/>
      <c r="H32" s="18">
        <f>F32</f>
        <v>69142885.650000006</v>
      </c>
    </row>
    <row r="33" spans="2:8" x14ac:dyDescent="0.25">
      <c r="B33" s="3" t="s">
        <v>23</v>
      </c>
      <c r="C33" s="4"/>
      <c r="D33" s="4"/>
      <c r="E33" s="9"/>
      <c r="F33" s="18">
        <f>F38*0.02</f>
        <v>27657154.260000002</v>
      </c>
      <c r="G33" s="18"/>
      <c r="H33" s="18">
        <f>F33</f>
        <v>27657154.260000002</v>
      </c>
    </row>
    <row r="34" spans="2:8" x14ac:dyDescent="0.25">
      <c r="B34" s="29" t="s">
        <v>24</v>
      </c>
      <c r="C34" s="30"/>
      <c r="D34" s="30"/>
      <c r="E34" s="30"/>
      <c r="F34" s="31">
        <f>F31+F32+F33</f>
        <v>1382857712.9100001</v>
      </c>
      <c r="G34" s="31">
        <f>G31+G32+G33</f>
        <v>1473916381</v>
      </c>
      <c r="H34" s="32">
        <f>H31+H32+H33</f>
        <v>2856774093.9100003</v>
      </c>
    </row>
    <row r="37" spans="2:8" x14ac:dyDescent="0.25">
      <c r="E37" s="33">
        <v>46235635</v>
      </c>
      <c r="F37" s="34"/>
      <c r="G37" s="34"/>
    </row>
    <row r="38" spans="2:8" x14ac:dyDescent="0.25">
      <c r="B38" s="19" t="s">
        <v>25</v>
      </c>
      <c r="F38" s="33">
        <v>1382857713</v>
      </c>
      <c r="H38" s="35">
        <f>F34/H34</f>
        <v>0.48406267609957038</v>
      </c>
    </row>
    <row r="39" spans="2:8" x14ac:dyDescent="0.25">
      <c r="F39" s="34">
        <f>F20</f>
        <v>1162795164</v>
      </c>
      <c r="H39" s="35">
        <f>G34/H34</f>
        <v>0.51593732390042957</v>
      </c>
    </row>
    <row r="41" spans="2:8" x14ac:dyDescent="0.25">
      <c r="B41" s="19" t="s">
        <v>26</v>
      </c>
      <c r="C41" s="36">
        <v>0.5</v>
      </c>
      <c r="F41" s="24">
        <f>C41*F38</f>
        <v>691428856.5</v>
      </c>
    </row>
    <row r="42" spans="2:8" x14ac:dyDescent="0.25">
      <c r="B42" s="19" t="s">
        <v>26</v>
      </c>
      <c r="C42" s="36">
        <v>0.4</v>
      </c>
      <c r="F42" s="24">
        <f>F38*C42</f>
        <v>553143085.20000005</v>
      </c>
    </row>
    <row r="43" spans="2:8" x14ac:dyDescent="0.25">
      <c r="B43" s="19" t="s">
        <v>26</v>
      </c>
      <c r="C43" s="36">
        <v>0.1</v>
      </c>
      <c r="F43" s="10">
        <f>F38*C43</f>
        <v>138285771.30000001</v>
      </c>
    </row>
    <row r="44" spans="2:8" x14ac:dyDescent="0.25">
      <c r="F44" s="10"/>
    </row>
    <row r="45" spans="2:8" x14ac:dyDescent="0.25">
      <c r="F45" s="10"/>
    </row>
    <row r="46" spans="2:8" x14ac:dyDescent="0.25">
      <c r="F46" s="10"/>
    </row>
    <row r="47" spans="2:8" x14ac:dyDescent="0.25">
      <c r="F47" s="10"/>
    </row>
    <row r="48" spans="2:8" x14ac:dyDescent="0.25">
      <c r="F48" s="10"/>
    </row>
    <row r="49" spans="6:6" x14ac:dyDescent="0.25">
      <c r="F49" s="10"/>
    </row>
    <row r="50" spans="6:6" x14ac:dyDescent="0.25">
      <c r="F50" s="10"/>
    </row>
  </sheetData>
  <mergeCells count="4">
    <mergeCell ref="B3:H3"/>
    <mergeCell ref="B9:H9"/>
    <mergeCell ref="B21:H21"/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44EE-889D-48A3-9DB0-716F8B498616}">
  <dimension ref="A1:G14"/>
  <sheetViews>
    <sheetView zoomScale="90" zoomScaleNormal="90" workbookViewId="0">
      <selection activeCell="E6" sqref="E6"/>
    </sheetView>
  </sheetViews>
  <sheetFormatPr baseColWidth="10" defaultColWidth="11.42578125" defaultRowHeight="15" x14ac:dyDescent="0.25"/>
  <cols>
    <col min="1" max="1" width="8.42578125" style="41" customWidth="1"/>
    <col min="2" max="2" width="47" style="41" customWidth="1"/>
    <col min="3" max="3" width="15.5703125" style="41" customWidth="1"/>
    <col min="4" max="4" width="38.140625" style="41" customWidth="1"/>
    <col min="5" max="5" width="23.42578125" style="41" customWidth="1"/>
    <col min="6" max="6" width="13.85546875" style="41" hidden="1" customWidth="1"/>
    <col min="7" max="7" width="30.7109375" style="41" hidden="1" customWidth="1"/>
    <col min="8" max="16384" width="11.42578125" style="41"/>
  </cols>
  <sheetData>
    <row r="1" spans="1:7" x14ac:dyDescent="0.25">
      <c r="A1" s="57" t="s">
        <v>62</v>
      </c>
      <c r="B1" s="58"/>
      <c r="C1" s="58"/>
      <c r="D1" s="58"/>
      <c r="E1" s="58"/>
      <c r="F1" s="58"/>
      <c r="G1" s="58"/>
    </row>
    <row r="2" spans="1:7" x14ac:dyDescent="0.25">
      <c r="A2" s="37" t="s">
        <v>59</v>
      </c>
      <c r="B2" s="38" t="s">
        <v>60</v>
      </c>
      <c r="C2" s="51" t="s">
        <v>63</v>
      </c>
      <c r="D2" s="38" t="s">
        <v>64</v>
      </c>
      <c r="E2" s="38" t="s">
        <v>61</v>
      </c>
      <c r="F2" s="38" t="s">
        <v>46</v>
      </c>
      <c r="G2" s="42"/>
    </row>
    <row r="3" spans="1:7" ht="30" x14ac:dyDescent="0.25">
      <c r="A3" s="43">
        <v>2078</v>
      </c>
      <c r="B3" s="44" t="s">
        <v>67</v>
      </c>
      <c r="C3" s="43">
        <v>19368</v>
      </c>
      <c r="D3" s="44" t="s">
        <v>76</v>
      </c>
      <c r="E3" s="45">
        <v>237000000</v>
      </c>
      <c r="F3" s="45">
        <f>E3-G3</f>
        <v>220410000</v>
      </c>
      <c r="G3" s="46">
        <f>E3*0.07</f>
        <v>16590000.000000002</v>
      </c>
    </row>
    <row r="4" spans="1:7" x14ac:dyDescent="0.25">
      <c r="A4" s="43">
        <v>2090</v>
      </c>
      <c r="B4" s="44" t="s">
        <v>68</v>
      </c>
      <c r="C4" s="43">
        <v>19473</v>
      </c>
      <c r="D4" s="44" t="s">
        <v>77</v>
      </c>
      <c r="E4" s="45">
        <v>125301000</v>
      </c>
      <c r="F4" s="45">
        <f>E4-G4</f>
        <v>116529930</v>
      </c>
      <c r="G4" s="46">
        <f>E4*0.07</f>
        <v>8771070</v>
      </c>
    </row>
    <row r="5" spans="1:7" ht="60" x14ac:dyDescent="0.25">
      <c r="A5" s="43">
        <v>2101</v>
      </c>
      <c r="B5" s="44" t="s">
        <v>69</v>
      </c>
      <c r="C5" s="43">
        <v>18868</v>
      </c>
      <c r="D5" s="44" t="s">
        <v>78</v>
      </c>
      <c r="E5" s="45">
        <v>100280000</v>
      </c>
      <c r="F5" s="45">
        <v>208464218</v>
      </c>
      <c r="G5" s="46">
        <f>F5*0.07</f>
        <v>14592495.260000002</v>
      </c>
    </row>
    <row r="6" spans="1:7" ht="45" x14ac:dyDescent="0.25">
      <c r="A6" s="43">
        <v>2109</v>
      </c>
      <c r="B6" s="44" t="s">
        <v>70</v>
      </c>
      <c r="C6" s="43">
        <v>18790</v>
      </c>
      <c r="D6" s="44" t="s">
        <v>79</v>
      </c>
      <c r="E6" s="45">
        <v>202080000</v>
      </c>
      <c r="F6" s="45">
        <v>60000000</v>
      </c>
      <c r="G6" s="46">
        <v>30280000</v>
      </c>
    </row>
    <row r="7" spans="1:7" ht="45" x14ac:dyDescent="0.25">
      <c r="A7" s="43">
        <v>2152</v>
      </c>
      <c r="B7" s="44" t="s">
        <v>71</v>
      </c>
      <c r="C7" s="43">
        <v>18515</v>
      </c>
      <c r="D7" s="44" t="s">
        <v>80</v>
      </c>
      <c r="E7" s="45">
        <v>223056713</v>
      </c>
      <c r="F7" s="45">
        <f>E7-G7</f>
        <v>207442743.09</v>
      </c>
      <c r="G7" s="46">
        <f>E7*0.07</f>
        <v>15613969.910000002</v>
      </c>
    </row>
    <row r="8" spans="1:7" ht="30" x14ac:dyDescent="0.25">
      <c r="A8" s="43">
        <v>2152</v>
      </c>
      <c r="B8" s="44" t="s">
        <v>72</v>
      </c>
      <c r="C8" s="43">
        <v>19284</v>
      </c>
      <c r="D8" s="44" t="s">
        <v>81</v>
      </c>
      <c r="E8" s="45">
        <v>144580000</v>
      </c>
      <c r="F8" s="45">
        <f>+E8-G8</f>
        <v>92529561</v>
      </c>
      <c r="G8" s="47">
        <v>52050439</v>
      </c>
    </row>
    <row r="9" spans="1:7" ht="30" x14ac:dyDescent="0.25">
      <c r="A9" s="43">
        <v>2162</v>
      </c>
      <c r="B9" s="44" t="s">
        <v>73</v>
      </c>
      <c r="C9" s="43">
        <v>19412</v>
      </c>
      <c r="D9" s="44" t="s">
        <v>82</v>
      </c>
      <c r="E9" s="45">
        <v>230280000</v>
      </c>
      <c r="F9" s="45">
        <v>56235635</v>
      </c>
      <c r="G9" s="46">
        <f>E9-F9</f>
        <v>174044365</v>
      </c>
    </row>
    <row r="10" spans="1:7" ht="30" x14ac:dyDescent="0.25">
      <c r="A10" s="43">
        <v>2125</v>
      </c>
      <c r="B10" s="44" t="s">
        <v>74</v>
      </c>
      <c r="C10" s="43" t="s">
        <v>75</v>
      </c>
      <c r="D10" s="44" t="s">
        <v>83</v>
      </c>
      <c r="E10" s="45">
        <v>120280000</v>
      </c>
      <c r="F10" s="45">
        <f>E10-G10</f>
        <v>114266000</v>
      </c>
      <c r="G10" s="46">
        <f>E10*0.05</f>
        <v>6014000</v>
      </c>
    </row>
    <row r="11" spans="1:7" x14ac:dyDescent="0.25">
      <c r="A11" s="54" t="s">
        <v>66</v>
      </c>
      <c r="B11" s="55"/>
      <c r="C11" s="55"/>
      <c r="D11" s="56"/>
      <c r="E11" s="48">
        <f>SUM(E3:E10)</f>
        <v>1382857713</v>
      </c>
      <c r="F11" s="48">
        <f>SUM(F3:F10)</f>
        <v>1075878087.0900002</v>
      </c>
      <c r="G11" s="49">
        <f>SUM(G3:G10)</f>
        <v>317956339.17000002</v>
      </c>
    </row>
    <row r="14" spans="1:7" x14ac:dyDescent="0.25">
      <c r="E14" s="50"/>
    </row>
  </sheetData>
  <mergeCells count="2">
    <mergeCell ref="A11:D11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48D7A-F25C-4474-86E5-107EA94B4411}">
  <dimension ref="A1:B26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71.85546875" bestFit="1" customWidth="1"/>
    <col min="2" max="2" width="20.28515625" customWidth="1"/>
  </cols>
  <sheetData>
    <row r="1" spans="1:2" x14ac:dyDescent="0.25">
      <c r="A1" s="57" t="s">
        <v>65</v>
      </c>
      <c r="B1" s="59"/>
    </row>
    <row r="2" spans="1:2" x14ac:dyDescent="0.25">
      <c r="A2" s="38" t="s">
        <v>27</v>
      </c>
      <c r="B2" s="38" t="s">
        <v>28</v>
      </c>
    </row>
    <row r="3" spans="1:2" x14ac:dyDescent="0.25">
      <c r="A3" s="2" t="s">
        <v>8</v>
      </c>
      <c r="B3" s="39">
        <f>'PRESUPUESTO TOTAL'!G5</f>
        <v>206353872</v>
      </c>
    </row>
    <row r="4" spans="1:2" x14ac:dyDescent="0.25">
      <c r="A4" s="2" t="s">
        <v>9</v>
      </c>
      <c r="B4" s="39">
        <f>'PRESUPUESTO TOTAL'!G6</f>
        <v>300000000</v>
      </c>
    </row>
    <row r="5" spans="1:2" x14ac:dyDescent="0.25">
      <c r="A5" s="2" t="s">
        <v>29</v>
      </c>
      <c r="B5" s="39">
        <f>'PRESUPUESTO TOTAL'!G7</f>
        <v>150000000</v>
      </c>
    </row>
    <row r="6" spans="1:2" x14ac:dyDescent="0.25">
      <c r="A6" s="2" t="s">
        <v>30</v>
      </c>
      <c r="B6" s="39">
        <f>'PRESUPUESTO TOTAL'!G11</f>
        <v>90000000</v>
      </c>
    </row>
    <row r="7" spans="1:2" x14ac:dyDescent="0.25">
      <c r="A7" s="2" t="s">
        <v>31</v>
      </c>
      <c r="B7" s="39">
        <f>'PRESUPUESTO TOTAL'!G12</f>
        <v>15000000</v>
      </c>
    </row>
    <row r="8" spans="1:2" x14ac:dyDescent="0.25">
      <c r="A8" s="2" t="s">
        <v>32</v>
      </c>
      <c r="B8" s="39">
        <f>'PRESUPUESTO TOTAL'!G13</f>
        <v>15000000</v>
      </c>
    </row>
    <row r="9" spans="1:2" x14ac:dyDescent="0.25">
      <c r="A9" s="2" t="s">
        <v>33</v>
      </c>
      <c r="B9" s="39">
        <f>'PRESUPUESTO TOTAL'!G14</f>
        <v>26000000</v>
      </c>
    </row>
    <row r="10" spans="1:2" x14ac:dyDescent="0.25">
      <c r="A10" s="2" t="s">
        <v>34</v>
      </c>
      <c r="B10" s="39">
        <f>'PRESUPUESTO TOTAL'!G15</f>
        <v>54000000</v>
      </c>
    </row>
    <row r="11" spans="1:2" x14ac:dyDescent="0.25">
      <c r="A11" s="2" t="s">
        <v>35</v>
      </c>
      <c r="B11" s="39">
        <f>'PRESUPUESTO TOTAL'!G16</f>
        <v>137000000</v>
      </c>
    </row>
    <row r="12" spans="1:2" x14ac:dyDescent="0.25">
      <c r="A12" s="2" t="s">
        <v>36</v>
      </c>
      <c r="B12" s="39">
        <f>'PRESUPUESTO TOTAL'!G17</f>
        <v>80000000</v>
      </c>
    </row>
    <row r="13" spans="1:2" x14ac:dyDescent="0.25">
      <c r="A13" s="2" t="s">
        <v>37</v>
      </c>
      <c r="B13" s="39">
        <f>'PRESUPUESTO TOTAL'!G18</f>
        <v>30000000</v>
      </c>
    </row>
    <row r="14" spans="1:2" x14ac:dyDescent="0.25">
      <c r="A14" s="2" t="s">
        <v>38</v>
      </c>
      <c r="B14" s="39">
        <f>'PRESUPUESTO TOTAL'!G19</f>
        <v>185000000</v>
      </c>
    </row>
    <row r="15" spans="1:2" x14ac:dyDescent="0.25">
      <c r="A15" s="2" t="s">
        <v>39</v>
      </c>
      <c r="B15" s="39">
        <f>'PRESUPUESTO TOTAL'!G23</f>
        <v>26662509</v>
      </c>
    </row>
    <row r="16" spans="1:2" x14ac:dyDescent="0.25">
      <c r="A16" s="2" t="s">
        <v>40</v>
      </c>
      <c r="B16" s="39">
        <f>'PRESUPUESTO TOTAL'!G24</f>
        <v>56000000</v>
      </c>
    </row>
    <row r="17" spans="1:2" x14ac:dyDescent="0.25">
      <c r="A17" s="2" t="s">
        <v>41</v>
      </c>
      <c r="B17" s="39">
        <f>'PRESUPUESTO TOTAL'!G25</f>
        <v>30800000</v>
      </c>
    </row>
    <row r="18" spans="1:2" x14ac:dyDescent="0.25">
      <c r="A18" s="2" t="s">
        <v>42</v>
      </c>
      <c r="B18" s="39">
        <f>'PRESUPUESTO TOTAL'!G26</f>
        <v>40000000</v>
      </c>
    </row>
    <row r="19" spans="1:2" x14ac:dyDescent="0.25">
      <c r="A19" s="2" t="s">
        <v>43</v>
      </c>
      <c r="B19" s="39">
        <f>'PRESUPUESTO TOTAL'!G27</f>
        <v>20100000</v>
      </c>
    </row>
    <row r="20" spans="1:2" x14ac:dyDescent="0.25">
      <c r="A20" s="2" t="s">
        <v>44</v>
      </c>
      <c r="B20" s="39">
        <f>'PRESUPUESTO TOTAL'!G28</f>
        <v>12000000</v>
      </c>
    </row>
    <row r="21" spans="1:2" x14ac:dyDescent="0.25">
      <c r="A21" s="2"/>
      <c r="B21" s="40">
        <f>SUM(B3:B20)</f>
        <v>1473916381</v>
      </c>
    </row>
    <row r="24" spans="1:2" hidden="1" x14ac:dyDescent="0.25"/>
    <row r="25" spans="1:2" hidden="1" x14ac:dyDescent="0.25">
      <c r="A25" t="s">
        <v>45</v>
      </c>
      <c r="B25" s="1">
        <v>1382857712.9100001</v>
      </c>
    </row>
    <row r="26" spans="1:2" hidden="1" x14ac:dyDescent="0.25">
      <c r="B26" s="7">
        <f>B25-B21</f>
        <v>-91058668.089999914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TOTAL</vt:lpstr>
      <vt:lpstr>APORTE FDLT</vt:lpstr>
      <vt:lpstr>APORTE PNUD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Alberto Ruiz Soto</dc:creator>
  <cp:keywords/>
  <dc:description/>
  <cp:lastModifiedBy>Administrator</cp:lastModifiedBy>
  <cp:revision/>
  <dcterms:created xsi:type="dcterms:W3CDTF">2022-04-28T13:13:27Z</dcterms:created>
  <dcterms:modified xsi:type="dcterms:W3CDTF">2022-06-22T20:48:16Z</dcterms:modified>
  <cp:category/>
  <cp:contentStatus/>
</cp:coreProperties>
</file>