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E:\CPS TEUSAQUILLO\2022\C.) LP. BIENESTAR ANIMAL\V.F 25-05-2022\PUBLICAR EN SECOP\"/>
    </mc:Choice>
  </mc:AlternateContent>
  <xr:revisionPtr revIDLastSave="0" documentId="13_ncr:1_{F388A6CB-B057-46B3-A18F-ED8764083318}" xr6:coauthVersionLast="47" xr6:coauthVersionMax="47" xr10:uidLastSave="{00000000-0000-0000-0000-000000000000}"/>
  <bookViews>
    <workbookView xWindow="-120" yWindow="-120" windowWidth="20730" windowHeight="11160" firstSheet="3" activeTab="3" xr2:uid="{00000000-000D-0000-FFFF-FFFF00000000}"/>
  </bookViews>
  <sheets>
    <sheet name="COT 1" sheetId="18" r:id="rId1"/>
    <sheet name="COT 2" sheetId="19" r:id="rId2"/>
    <sheet name="COT 3" sheetId="20" r:id="rId3"/>
    <sheet name="ESTUDIO MERCADO" sheetId="15" r:id="rId4"/>
    <sheet name="BOLSA MEDICAMENTOS " sheetId="16" r:id="rId5"/>
    <sheet name="BOLSA DE URGENCIAS" sheetId="17" r:id="rId6"/>
    <sheet name="BOLSA DE FORTALECIMIENTO" sheetId="23" r:id="rId7"/>
    <sheet name="  IPC" sheetId="21" r:id="rId8"/>
  </sheets>
  <definedNames>
    <definedName name="_xlnm.Print_Area" localSheetId="1">'COT 2'!$A$2:$K$31</definedName>
    <definedName name="_xlnm.Print_Area" localSheetId="2">'COT 3'!$A$2:$K$31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6" i="18" l="1"/>
  <c r="F72" i="16"/>
  <c r="H72" i="16"/>
  <c r="J72" i="16"/>
  <c r="H174" i="17"/>
  <c r="J174" i="17"/>
  <c r="L174" i="17"/>
  <c r="G60" i="23"/>
  <c r="I60" i="23"/>
  <c r="K60" i="23"/>
  <c r="L60" i="23"/>
  <c r="L6" i="23"/>
  <c r="L7" i="23"/>
  <c r="L8" i="23"/>
  <c r="L9" i="23"/>
  <c r="L10" i="23"/>
  <c r="L11" i="23"/>
  <c r="L12" i="23"/>
  <c r="L13" i="23"/>
  <c r="L14" i="23"/>
  <c r="L15" i="23"/>
  <c r="L16" i="23"/>
  <c r="L17" i="23"/>
  <c r="L18" i="23"/>
  <c r="L19" i="23"/>
  <c r="L20" i="23"/>
  <c r="L21" i="23"/>
  <c r="L22" i="23"/>
  <c r="L23" i="23"/>
  <c r="L24" i="23"/>
  <c r="L25" i="23"/>
  <c r="L26"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56" i="23"/>
  <c r="L57" i="23"/>
  <c r="L58" i="23"/>
  <c r="L59" i="23"/>
  <c r="L5" i="23"/>
  <c r="G17" i="23"/>
  <c r="G16" i="23"/>
  <c r="H17" i="23"/>
  <c r="H16" i="23"/>
  <c r="J5" i="23"/>
  <c r="J6" i="23"/>
  <c r="J7" i="23"/>
  <c r="J8" i="23"/>
  <c r="J9" i="23"/>
  <c r="J10" i="23"/>
  <c r="J11" i="23"/>
  <c r="J12" i="23"/>
  <c r="J13" i="23"/>
  <c r="J14" i="23"/>
  <c r="J15"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56" i="23"/>
  <c r="J57" i="23"/>
  <c r="J58" i="23"/>
  <c r="J59" i="23"/>
  <c r="H6" i="23"/>
  <c r="H7" i="23"/>
  <c r="H8" i="23"/>
  <c r="H9" i="23"/>
  <c r="H10" i="23"/>
  <c r="H11" i="23"/>
  <c r="H12" i="23"/>
  <c r="H13" i="23"/>
  <c r="H14" i="23"/>
  <c r="H15"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H55" i="23"/>
  <c r="H56" i="23"/>
  <c r="H57" i="23"/>
  <c r="H58" i="23"/>
  <c r="H59" i="23"/>
  <c r="H5" i="23"/>
  <c r="G14" i="23"/>
  <c r="G5" i="23"/>
  <c r="G34" i="23" l="1"/>
  <c r="G55" i="23"/>
  <c r="G51" i="23"/>
  <c r="G59" i="23"/>
  <c r="G9" i="23"/>
  <c r="G10" i="23"/>
  <c r="G11" i="23"/>
  <c r="G12" i="23"/>
  <c r="G13" i="23"/>
  <c r="G15" i="23"/>
  <c r="G18" i="23"/>
  <c r="G19" i="23"/>
  <c r="G20" i="23"/>
  <c r="G21" i="23"/>
  <c r="G22" i="23"/>
  <c r="G23" i="23"/>
  <c r="G24" i="23"/>
  <c r="G25" i="23"/>
  <c r="G26" i="23"/>
  <c r="G27" i="23"/>
  <c r="G28" i="23"/>
  <c r="G29" i="23"/>
  <c r="G30" i="23"/>
  <c r="G31" i="23"/>
  <c r="G32" i="23"/>
  <c r="G33" i="23"/>
  <c r="G35" i="23"/>
  <c r="G36" i="23"/>
  <c r="G37" i="23"/>
  <c r="G38" i="23"/>
  <c r="G39" i="23"/>
  <c r="G40" i="23"/>
  <c r="G41" i="23"/>
  <c r="G42" i="23"/>
  <c r="G43" i="23"/>
  <c r="G44" i="23"/>
  <c r="G45" i="23"/>
  <c r="G46" i="23"/>
  <c r="G47" i="23"/>
  <c r="G48" i="23"/>
  <c r="G49" i="23"/>
  <c r="G50" i="23"/>
  <c r="G52" i="23"/>
  <c r="G53" i="23"/>
  <c r="G54" i="23"/>
  <c r="G56" i="23"/>
  <c r="G57" i="23"/>
  <c r="G58" i="23"/>
  <c r="G6" i="23"/>
  <c r="G7" i="23"/>
  <c r="G8" i="23"/>
  <c r="I15" i="15" l="1"/>
  <c r="H15" i="15"/>
  <c r="G15" i="15"/>
  <c r="I5" i="21"/>
  <c r="J5" i="21" s="1"/>
  <c r="I3" i="21"/>
  <c r="J3" i="21" s="1"/>
  <c r="G7" i="15"/>
  <c r="I7" i="21" l="1"/>
  <c r="J7" i="21" s="1"/>
  <c r="L173" i="17"/>
  <c r="L172" i="17"/>
  <c r="L171" i="17"/>
  <c r="L170" i="17"/>
  <c r="L169" i="17"/>
  <c r="L168" i="17"/>
  <c r="L167" i="17"/>
  <c r="L166" i="17"/>
  <c r="L165" i="17"/>
  <c r="L164" i="17"/>
  <c r="L163" i="17"/>
  <c r="L162" i="17"/>
  <c r="L161" i="17"/>
  <c r="L160" i="17"/>
  <c r="L159" i="17"/>
  <c r="L158" i="17"/>
  <c r="L157" i="17"/>
  <c r="L156" i="17"/>
  <c r="L155" i="17"/>
  <c r="L154" i="17"/>
  <c r="L153" i="17"/>
  <c r="L152" i="17"/>
  <c r="L151" i="17"/>
  <c r="L150" i="17"/>
  <c r="L149" i="17"/>
  <c r="L148" i="17"/>
  <c r="L147" i="17"/>
  <c r="L146" i="17"/>
  <c r="L145" i="17"/>
  <c r="L144" i="17"/>
  <c r="L143" i="17"/>
  <c r="L142" i="17"/>
  <c r="L141" i="17"/>
  <c r="L140" i="17"/>
  <c r="L139" i="17"/>
  <c r="L138" i="17"/>
  <c r="L137" i="17"/>
  <c r="L136" i="17"/>
  <c r="L135" i="17"/>
  <c r="L134" i="17"/>
  <c r="L133" i="17"/>
  <c r="L132" i="17"/>
  <c r="L131" i="17"/>
  <c r="L130" i="17"/>
  <c r="L129" i="17"/>
  <c r="L128" i="17"/>
  <c r="L127" i="17"/>
  <c r="L126" i="17"/>
  <c r="L125" i="17"/>
  <c r="L124" i="17"/>
  <c r="L123" i="17"/>
  <c r="L122" i="17"/>
  <c r="L121" i="17"/>
  <c r="L120" i="17"/>
  <c r="L119" i="17"/>
  <c r="L118" i="17"/>
  <c r="L117" i="17"/>
  <c r="L116" i="17"/>
  <c r="L115" i="17"/>
  <c r="L114" i="17"/>
  <c r="L113" i="17"/>
  <c r="L112" i="17"/>
  <c r="L111" i="17"/>
  <c r="L110" i="17"/>
  <c r="L109" i="17"/>
  <c r="L108" i="17"/>
  <c r="L107" i="17"/>
  <c r="L106" i="17"/>
  <c r="L105" i="17"/>
  <c r="L104" i="17"/>
  <c r="L103" i="17"/>
  <c r="L102" i="17"/>
  <c r="L101" i="17"/>
  <c r="L100" i="17"/>
  <c r="L99" i="17"/>
  <c r="L98" i="17"/>
  <c r="L97" i="17"/>
  <c r="L96" i="17"/>
  <c r="L95" i="17"/>
  <c r="L94" i="17"/>
  <c r="L93" i="17"/>
  <c r="L92" i="17"/>
  <c r="L91" i="17"/>
  <c r="L90" i="17"/>
  <c r="L89" i="17"/>
  <c r="L88" i="17"/>
  <c r="L87" i="17"/>
  <c r="L86" i="17"/>
  <c r="L85" i="17"/>
  <c r="L84" i="17"/>
  <c r="L83" i="17"/>
  <c r="L82" i="17"/>
  <c r="L81" i="17"/>
  <c r="L80" i="17"/>
  <c r="L79" i="17"/>
  <c r="L78" i="17"/>
  <c r="L77" i="17"/>
  <c r="L76" i="17"/>
  <c r="L75" i="17"/>
  <c r="L74" i="17"/>
  <c r="L73" i="17"/>
  <c r="L72" i="17"/>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L11" i="17"/>
  <c r="L10" i="17"/>
  <c r="L9" i="17"/>
  <c r="L8" i="17"/>
  <c r="L7" i="17"/>
  <c r="L6" i="17"/>
  <c r="L5" i="17"/>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10" i="16"/>
  <c r="J9" i="16"/>
  <c r="J8" i="16"/>
  <c r="J7" i="16"/>
  <c r="J6" i="16"/>
  <c r="J5" i="16"/>
  <c r="F6" i="16" l="1"/>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5"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M115" i="17" s="1"/>
  <c r="H116" i="17"/>
  <c r="M116" i="17" s="1"/>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5" i="17"/>
  <c r="J173" i="17"/>
  <c r="J172" i="17"/>
  <c r="J171" i="17"/>
  <c r="J170" i="17"/>
  <c r="J169" i="17"/>
  <c r="J168" i="17"/>
  <c r="J167" i="17"/>
  <c r="J166" i="17"/>
  <c r="J165" i="17"/>
  <c r="J164" i="17"/>
  <c r="J163" i="17"/>
  <c r="J162" i="17"/>
  <c r="J161" i="17"/>
  <c r="J160" i="17"/>
  <c r="J159" i="17"/>
  <c r="J158" i="17"/>
  <c r="J157" i="17"/>
  <c r="J156" i="17"/>
  <c r="J155" i="17"/>
  <c r="J154" i="17"/>
  <c r="J153" i="17"/>
  <c r="J152" i="17"/>
  <c r="J151" i="17"/>
  <c r="J150" i="17"/>
  <c r="J149" i="17"/>
  <c r="J148" i="17"/>
  <c r="J147" i="17"/>
  <c r="J146" i="17"/>
  <c r="J145" i="17"/>
  <c r="J144" i="17"/>
  <c r="J143" i="17"/>
  <c r="J142" i="17"/>
  <c r="J141" i="17"/>
  <c r="J140" i="17"/>
  <c r="J139" i="17"/>
  <c r="J138" i="17"/>
  <c r="J137" i="17"/>
  <c r="J136" i="17"/>
  <c r="J135" i="17"/>
  <c r="J134" i="17"/>
  <c r="J133" i="17"/>
  <c r="J132" i="17"/>
  <c r="J131" i="17"/>
  <c r="J130" i="17"/>
  <c r="J129" i="17"/>
  <c r="J128" i="17"/>
  <c r="J127" i="17"/>
  <c r="J126" i="17"/>
  <c r="J125" i="17"/>
  <c r="J124" i="17"/>
  <c r="J123" i="17"/>
  <c r="J122" i="17"/>
  <c r="J121" i="17"/>
  <c r="J120" i="17"/>
  <c r="J119" i="17"/>
  <c r="J118" i="17"/>
  <c r="J117" i="17"/>
  <c r="J116" i="17"/>
  <c r="J115" i="17"/>
  <c r="J114" i="17"/>
  <c r="J113" i="17"/>
  <c r="J112" i="17"/>
  <c r="J111" i="17"/>
  <c r="J110" i="17"/>
  <c r="J109" i="17"/>
  <c r="J108" i="17"/>
  <c r="J107" i="17"/>
  <c r="J106" i="17"/>
  <c r="J105" i="17"/>
  <c r="J104" i="17"/>
  <c r="J103" i="17"/>
  <c r="J102" i="17"/>
  <c r="J101" i="17"/>
  <c r="J100" i="17"/>
  <c r="J99" i="17"/>
  <c r="J98" i="17"/>
  <c r="J97" i="17"/>
  <c r="J96" i="17"/>
  <c r="J95" i="17"/>
  <c r="J94" i="17"/>
  <c r="J93" i="17"/>
  <c r="J92" i="17"/>
  <c r="J91" i="17"/>
  <c r="J90" i="17"/>
  <c r="J89" i="17"/>
  <c r="J88" i="17"/>
  <c r="J87" i="17"/>
  <c r="J86" i="17"/>
  <c r="J85" i="17"/>
  <c r="J84" i="17"/>
  <c r="J83" i="17"/>
  <c r="J82" i="17"/>
  <c r="J81" i="17"/>
  <c r="J80" i="17"/>
  <c r="J79" i="17"/>
  <c r="J78" i="17"/>
  <c r="J77" i="17"/>
  <c r="J76" i="17"/>
  <c r="J75" i="17"/>
  <c r="J74" i="17"/>
  <c r="J73" i="17"/>
  <c r="J72" i="17"/>
  <c r="J71" i="17"/>
  <c r="J70" i="17"/>
  <c r="J69" i="17"/>
  <c r="J68" i="17"/>
  <c r="J67" i="17"/>
  <c r="J66" i="17"/>
  <c r="J65" i="17"/>
  <c r="J64" i="17"/>
  <c r="J63" i="17"/>
  <c r="J62" i="17"/>
  <c r="J61" i="17"/>
  <c r="J60" i="17"/>
  <c r="J59" i="17"/>
  <c r="J58" i="17"/>
  <c r="J57" i="17"/>
  <c r="J56" i="17"/>
  <c r="J55" i="17"/>
  <c r="J54" i="17"/>
  <c r="J53"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J22" i="17"/>
  <c r="J21" i="17"/>
  <c r="J20" i="17"/>
  <c r="J19" i="17"/>
  <c r="J18" i="17"/>
  <c r="J17" i="17"/>
  <c r="J16" i="17"/>
  <c r="J15" i="17"/>
  <c r="J14" i="17"/>
  <c r="J13" i="17"/>
  <c r="J12" i="17"/>
  <c r="J11" i="17"/>
  <c r="J10" i="17"/>
  <c r="J9" i="17"/>
  <c r="J8" i="17"/>
  <c r="J7" i="17"/>
  <c r="J6" i="17"/>
  <c r="J5" i="17"/>
  <c r="M47" i="17" l="1"/>
  <c r="M173" i="17"/>
  <c r="M171" i="17"/>
  <c r="M169" i="17"/>
  <c r="M167" i="17"/>
  <c r="M165" i="17"/>
  <c r="M163" i="17"/>
  <c r="M161" i="17"/>
  <c r="M159" i="17"/>
  <c r="M157" i="17"/>
  <c r="M155" i="17"/>
  <c r="M153" i="17"/>
  <c r="M151" i="17"/>
  <c r="M149" i="17"/>
  <c r="M147" i="17"/>
  <c r="M145" i="17"/>
  <c r="M143" i="17"/>
  <c r="M141" i="17"/>
  <c r="M139" i="17"/>
  <c r="M137" i="17"/>
  <c r="M135" i="17"/>
  <c r="M133" i="17"/>
  <c r="M131" i="17"/>
  <c r="M129" i="17"/>
  <c r="M127" i="17"/>
  <c r="M125" i="17"/>
  <c r="M123" i="17"/>
  <c r="M121" i="17"/>
  <c r="M119" i="17"/>
  <c r="M117" i="17"/>
  <c r="M113" i="17"/>
  <c r="M111" i="17"/>
  <c r="M109" i="17"/>
  <c r="M107" i="17"/>
  <c r="M105" i="17"/>
  <c r="M103" i="17"/>
  <c r="M101" i="17"/>
  <c r="M99" i="17"/>
  <c r="M97" i="17"/>
  <c r="M95" i="17"/>
  <c r="M93" i="17"/>
  <c r="M91" i="17"/>
  <c r="M89" i="17"/>
  <c r="M87" i="17"/>
  <c r="M85" i="17"/>
  <c r="M83" i="17"/>
  <c r="M81" i="17"/>
  <c r="M79" i="17"/>
  <c r="M77" i="17"/>
  <c r="M75" i="17"/>
  <c r="M73" i="17"/>
  <c r="M71" i="17"/>
  <c r="M69" i="17"/>
  <c r="M67" i="17"/>
  <c r="M65" i="17"/>
  <c r="M63" i="17"/>
  <c r="M61" i="17"/>
  <c r="M59" i="17"/>
  <c r="M57" i="17"/>
  <c r="M55" i="17"/>
  <c r="M53" i="17"/>
  <c r="M51" i="17"/>
  <c r="M49" i="17"/>
  <c r="M45" i="17"/>
  <c r="M43" i="17"/>
  <c r="M41" i="17"/>
  <c r="M39" i="17"/>
  <c r="M37" i="17"/>
  <c r="M35" i="17"/>
  <c r="M33" i="17"/>
  <c r="M31" i="17"/>
  <c r="M29" i="17"/>
  <c r="M27" i="17"/>
  <c r="M25" i="17"/>
  <c r="M23" i="17"/>
  <c r="M21" i="17"/>
  <c r="M19" i="17"/>
  <c r="M17" i="17"/>
  <c r="M15" i="17"/>
  <c r="M13" i="17"/>
  <c r="M11" i="17"/>
  <c r="M9" i="17"/>
  <c r="M7" i="17"/>
  <c r="K71" i="16"/>
  <c r="K69" i="16"/>
  <c r="K67" i="16"/>
  <c r="K65" i="16"/>
  <c r="K63" i="16"/>
  <c r="K61" i="16"/>
  <c r="K59" i="16"/>
  <c r="K57" i="16"/>
  <c r="K55" i="16"/>
  <c r="K53" i="16"/>
  <c r="K51" i="16"/>
  <c r="K49" i="16"/>
  <c r="K47" i="16"/>
  <c r="K45" i="16"/>
  <c r="K43" i="16"/>
  <c r="K41" i="16"/>
  <c r="K39" i="16"/>
  <c r="K37" i="16"/>
  <c r="K35" i="16"/>
  <c r="K33" i="16"/>
  <c r="K31" i="16"/>
  <c r="K29" i="16"/>
  <c r="K27" i="16"/>
  <c r="K25" i="16"/>
  <c r="K23" i="16"/>
  <c r="K21" i="16"/>
  <c r="K19" i="16"/>
  <c r="K17" i="16"/>
  <c r="K15" i="16"/>
  <c r="K13" i="16"/>
  <c r="K11" i="16"/>
  <c r="K9" i="16"/>
  <c r="K7" i="16"/>
  <c r="M5" i="17"/>
  <c r="M172" i="17"/>
  <c r="M170" i="17"/>
  <c r="M168" i="17"/>
  <c r="M166" i="17"/>
  <c r="M164" i="17"/>
  <c r="M162" i="17"/>
  <c r="M160" i="17"/>
  <c r="M158" i="17"/>
  <c r="M156" i="17"/>
  <c r="M154" i="17"/>
  <c r="M152" i="17"/>
  <c r="M150" i="17"/>
  <c r="M148" i="17"/>
  <c r="M146" i="17"/>
  <c r="M144" i="17"/>
  <c r="M142" i="17"/>
  <c r="M140" i="17"/>
  <c r="M138" i="17"/>
  <c r="M136" i="17"/>
  <c r="M134" i="17"/>
  <c r="M132" i="17"/>
  <c r="M130" i="17"/>
  <c r="M128" i="17"/>
  <c r="M126" i="17"/>
  <c r="M124" i="17"/>
  <c r="M122" i="17"/>
  <c r="M120" i="17"/>
  <c r="M118" i="17"/>
  <c r="M114" i="17"/>
  <c r="M112" i="17"/>
  <c r="M110" i="17"/>
  <c r="M108" i="17"/>
  <c r="M106" i="17"/>
  <c r="M104" i="17"/>
  <c r="M102" i="17"/>
  <c r="M100" i="17"/>
  <c r="M98" i="17"/>
  <c r="M96" i="17"/>
  <c r="M94" i="17"/>
  <c r="M92" i="17"/>
  <c r="M90" i="17"/>
  <c r="M88" i="17"/>
  <c r="M86" i="17"/>
  <c r="M84" i="17"/>
  <c r="M82" i="17"/>
  <c r="M80" i="17"/>
  <c r="M78" i="17"/>
  <c r="M76" i="17"/>
  <c r="M74" i="17"/>
  <c r="M72" i="17"/>
  <c r="M70" i="17"/>
  <c r="M68" i="17"/>
  <c r="M66" i="17"/>
  <c r="M64" i="17"/>
  <c r="M62" i="17"/>
  <c r="M60" i="17"/>
  <c r="M58" i="17"/>
  <c r="M56" i="17"/>
  <c r="M54" i="17"/>
  <c r="M52" i="17"/>
  <c r="M50" i="17"/>
  <c r="M48" i="17"/>
  <c r="M46" i="17"/>
  <c r="M44" i="17"/>
  <c r="M42" i="17"/>
  <c r="M40" i="17"/>
  <c r="M38" i="17"/>
  <c r="M36" i="17"/>
  <c r="M34" i="17"/>
  <c r="M32" i="17"/>
  <c r="M30" i="17"/>
  <c r="M28" i="17"/>
  <c r="M26" i="17"/>
  <c r="M24" i="17"/>
  <c r="M22" i="17"/>
  <c r="M20" i="17"/>
  <c r="M18" i="17"/>
  <c r="M16" i="17"/>
  <c r="M14" i="17"/>
  <c r="M12" i="17"/>
  <c r="M10" i="17"/>
  <c r="M8" i="17"/>
  <c r="M6" i="17"/>
  <c r="K5" i="16"/>
  <c r="K70" i="16"/>
  <c r="K68" i="16"/>
  <c r="K66" i="16"/>
  <c r="K64" i="16"/>
  <c r="K62" i="16"/>
  <c r="K60" i="16"/>
  <c r="K58" i="16"/>
  <c r="K56" i="16"/>
  <c r="K54" i="16"/>
  <c r="K52" i="16"/>
  <c r="K50" i="16"/>
  <c r="K48" i="16"/>
  <c r="K46" i="16"/>
  <c r="K44" i="16"/>
  <c r="K42" i="16"/>
  <c r="K40" i="16"/>
  <c r="K38" i="16"/>
  <c r="K36" i="16"/>
  <c r="K34" i="16"/>
  <c r="K32" i="16"/>
  <c r="K30" i="16"/>
  <c r="K28" i="16"/>
  <c r="K26" i="16"/>
  <c r="K24" i="16"/>
  <c r="K22" i="16"/>
  <c r="K20" i="16"/>
  <c r="K18" i="16"/>
  <c r="K16" i="16"/>
  <c r="K14" i="16"/>
  <c r="K12" i="16"/>
  <c r="K10" i="16"/>
  <c r="K8" i="16"/>
  <c r="K6" i="16"/>
  <c r="K28" i="20"/>
  <c r="K27" i="20"/>
  <c r="K26" i="20"/>
  <c r="K25" i="20"/>
  <c r="K24" i="20"/>
  <c r="K22" i="20"/>
  <c r="I18" i="20"/>
  <c r="J18" i="20" s="1"/>
  <c r="K18" i="20" s="1"/>
  <c r="K19" i="20" s="1"/>
  <c r="K16" i="20"/>
  <c r="I11" i="20"/>
  <c r="J11" i="20" s="1"/>
  <c r="K11" i="20" s="1"/>
  <c r="I8" i="20"/>
  <c r="J8" i="20" s="1"/>
  <c r="K8" i="20" s="1"/>
  <c r="I8" i="15" s="1"/>
  <c r="I7" i="20"/>
  <c r="J7" i="20" s="1"/>
  <c r="K7" i="20" s="1"/>
  <c r="I7" i="15" s="1"/>
  <c r="I6" i="20"/>
  <c r="J6" i="20" s="1"/>
  <c r="K6" i="20" s="1"/>
  <c r="I10" i="15" l="1"/>
  <c r="K13" i="20"/>
  <c r="K9" i="20"/>
  <c r="I6" i="15"/>
  <c r="K72" i="16"/>
  <c r="M174" i="17"/>
  <c r="K29" i="20"/>
  <c r="K31" i="20" s="1"/>
  <c r="K28" i="19" l="1"/>
  <c r="K27" i="19"/>
  <c r="K26" i="19"/>
  <c r="K25" i="19"/>
  <c r="K24" i="19"/>
  <c r="K22" i="19"/>
  <c r="I18" i="19"/>
  <c r="J18" i="19" s="1"/>
  <c r="K18" i="19" s="1"/>
  <c r="K16" i="19"/>
  <c r="J11" i="19"/>
  <c r="K11" i="19" s="1"/>
  <c r="I11" i="19"/>
  <c r="J8" i="19"/>
  <c r="K8" i="19" s="1"/>
  <c r="H8" i="15" s="1"/>
  <c r="I8" i="19"/>
  <c r="I7" i="19"/>
  <c r="J7" i="19" s="1"/>
  <c r="K7" i="19" s="1"/>
  <c r="H7" i="15" s="1"/>
  <c r="J7" i="15" s="1"/>
  <c r="I6" i="19"/>
  <c r="J6" i="19" s="1"/>
  <c r="K6" i="19" s="1"/>
  <c r="K9" i="19" l="1"/>
  <c r="H6" i="15"/>
  <c r="H10" i="15"/>
  <c r="K13" i="19"/>
  <c r="K19" i="19"/>
  <c r="K29" i="19"/>
  <c r="K31" i="19"/>
  <c r="K28" i="18"/>
  <c r="K27" i="18"/>
  <c r="K26" i="18"/>
  <c r="K25" i="18"/>
  <c r="K24" i="18"/>
  <c r="K22" i="18"/>
  <c r="I18" i="18"/>
  <c r="J18" i="18" s="1"/>
  <c r="K18" i="18" s="1"/>
  <c r="K16" i="18"/>
  <c r="J11" i="18"/>
  <c r="K11" i="18" s="1"/>
  <c r="I11" i="18"/>
  <c r="J8" i="18"/>
  <c r="K8" i="18" s="1"/>
  <c r="G8" i="15" s="1"/>
  <c r="I8" i="18"/>
  <c r="I7" i="18"/>
  <c r="J7" i="18" s="1"/>
  <c r="K7" i="18" s="1"/>
  <c r="I6" i="18"/>
  <c r="J6" i="18" s="1"/>
  <c r="K9" i="18" l="1"/>
  <c r="G10" i="15"/>
  <c r="K13" i="18"/>
  <c r="K19" i="18"/>
  <c r="K29" i="18"/>
  <c r="J21" i="15"/>
  <c r="J22" i="15"/>
  <c r="J23" i="15"/>
  <c r="J17" i="15"/>
  <c r="K31" i="18" l="1"/>
  <c r="J15" i="15"/>
  <c r="J10" i="15"/>
  <c r="J6" i="15"/>
  <c r="J8" i="15"/>
</calcChain>
</file>

<file path=xl/sharedStrings.xml><?xml version="1.0" encoding="utf-8"?>
<sst xmlns="http://schemas.openxmlformats.org/spreadsheetml/2006/main" count="1103" uniqueCount="450">
  <si>
    <t>No.</t>
  </si>
  <si>
    <t>BIEN O SERVICIO</t>
  </si>
  <si>
    <t>CODIGO UNSPSC</t>
  </si>
  <si>
    <t>DESCRIPCIÓN</t>
  </si>
  <si>
    <t>UNIDAD DE MEDIDA</t>
  </si>
  <si>
    <t xml:space="preserve">CANTIDAD COTIZADA </t>
  </si>
  <si>
    <t>VALOR PROMEDIO TOTAL</t>
  </si>
  <si>
    <t>Esterilización</t>
  </si>
  <si>
    <t xml:space="preserve">
42121500
42281700
42281800
51102600
51211900</t>
  </si>
  <si>
    <t>UN</t>
  </si>
  <si>
    <t>Unidad movil quirurgicos</t>
  </si>
  <si>
    <t xml:space="preserve">42121600
42172000
51211900
51250000 </t>
  </si>
  <si>
    <t xml:space="preserve">Microchip </t>
  </si>
  <si>
    <t xml:space="preserve">Brigadas medico Veterinarias </t>
  </si>
  <si>
    <t>10111300
10111305</t>
  </si>
  <si>
    <t>Atención Urgencia Veterinaria</t>
  </si>
  <si>
    <t xml:space="preserve">Pendones </t>
  </si>
  <si>
    <t>10121800
10121801
10121804</t>
  </si>
  <si>
    <t>COMPONENTE VI.RECURSO HUMANO</t>
  </si>
  <si>
    <t>Coordinador General</t>
  </si>
  <si>
    <t>MESES</t>
  </si>
  <si>
    <r>
      <t xml:space="preserve">
Sistema de Identificacion electronica, Tecnologia de Implante, ISO 11784/11785 FDX-B, Tipo de recubrimiento del implante,Parylene o corrugado con laser-Periodo de validez de esterilizacion del empaque 5 AÑOS-Duracion, Toda la vida </t>
    </r>
    <r>
      <rPr>
        <b/>
        <sz val="9"/>
        <color theme="1"/>
        <rFont val="Arial"/>
        <family val="2"/>
      </rPr>
      <t>VER ANEXO TECNICO</t>
    </r>
    <r>
      <rPr>
        <sz val="9"/>
        <color theme="1"/>
        <rFont val="Arial"/>
        <family val="2"/>
      </rPr>
      <t xml:space="preserve">
</t>
    </r>
  </si>
  <si>
    <t>ITEM</t>
  </si>
  <si>
    <t>PRODUCTO O SERVICIO</t>
  </si>
  <si>
    <t>ESPECIFICACION TECNICA</t>
  </si>
  <si>
    <t>CANTIDAD A COTIZAR</t>
  </si>
  <si>
    <t>Unidad</t>
  </si>
  <si>
    <t>MEDICAMENTOS</t>
  </si>
  <si>
    <t>Vitamina B1, B2, B3, B5, B6, B12, Biotina, Acido Pantotenico, Calcio  Suspensión Oral X 4 Lt</t>
  </si>
  <si>
    <t>Solución De Vitaminas A Ye X 20Ml</t>
  </si>
  <si>
    <t>Antiséptico / Desinfectante X 1 Litro</t>
  </si>
  <si>
    <t>Antiséptico / Desinfectante Spray X 120 Ml</t>
  </si>
  <si>
    <t>Desparasitante 15% 500Ml</t>
  </si>
  <si>
    <t>Procoagulante- Control De Hemorragias Iyn X 50 Ml</t>
  </si>
  <si>
    <t>Analgésico, Antipirético Y Antiespasmódico Iny X 50 Ml</t>
  </si>
  <si>
    <t>Diurético Y Antihipertensivo X 50 Ml</t>
  </si>
  <si>
    <t>Antiácido Y Antihistamínico X 30Ml</t>
  </si>
  <si>
    <t>Ungüento Anti-Sarna- Tópico X 30 Gramos</t>
  </si>
  <si>
    <t>Antiséptico/ Desinfectante X 100 Ml</t>
  </si>
  <si>
    <t>Jabón Antiséptico X 100 Gramos</t>
  </si>
  <si>
    <t>Antibiótico Y Antiinflamatorio Ocular X 10 Ml</t>
  </si>
  <si>
    <t>Jabón Insecticida X 90 Gramos</t>
  </si>
  <si>
    <t>Vacuna Contra La Rabia En Perros Y Gatos</t>
  </si>
  <si>
    <t>Anestésico Disociativo X 5 Ml</t>
  </si>
  <si>
    <t>Anestésico X 50 Ml</t>
  </si>
  <si>
    <t>Solución Anestésica, Relajante Muscular Al 2% X 25 Ml</t>
  </si>
  <si>
    <t>Preanestésico, Antiespasmódico Y Anti Secretorio X 50 Ml</t>
  </si>
  <si>
    <t>Lidocaína Anestésico Local Iny X 50 Ml</t>
  </si>
  <si>
    <t>Lidocaína Con Epinefrina Local Iny X 50 Ml</t>
  </si>
  <si>
    <t xml:space="preserve">Anestésico Y Tranquilizante Caja X 20 Tabletas </t>
  </si>
  <si>
    <t>Antinflamatorio Iny  2% X 50 Ml</t>
  </si>
  <si>
    <t>Antinflamatorio X 50 Ml</t>
  </si>
  <si>
    <t>Antimicrobiano De Larga Acción Y De Amplio Espectro. Solución Inyectable X 100 Ml</t>
  </si>
  <si>
    <t>Antibióticos Y Antibacteriano Iny X 100 Ml</t>
  </si>
  <si>
    <t>Antibacteriano De Amplio Espectro Con Acción Bactericida Y Acción Sobre Bacterias Productoras De Betalactamasas Iny X 50 Ml</t>
  </si>
  <si>
    <t>Antibiótico Y Antimicrobiano 5 Tabletas X 500 Mg</t>
  </si>
  <si>
    <t>Antibiótico Bactericida De Amplio Espectro X 62.5 Mg</t>
  </si>
  <si>
    <t>Antibiótico Y Antimicrobiano Sobre X 10 Tabletas</t>
  </si>
  <si>
    <t>Desparasitante Caja X 2 Tabletas De 200 Mg</t>
  </si>
  <si>
    <t>Desparasitante Caja X 2 Tabletas De 600 Mg</t>
  </si>
  <si>
    <t>Antihistamínico Y Antialérgico X 50 Ml</t>
  </si>
  <si>
    <t>Catéter Yelco No. 20</t>
  </si>
  <si>
    <t>Catéter Yelco No. 22</t>
  </si>
  <si>
    <t>Catéter Yelco No. 24</t>
  </si>
  <si>
    <t>Dextrosa 5% X 500 Ml- Solución Intravenosa</t>
  </si>
  <si>
    <t>Solución De Lactato Ringer X 500 Ml Intravenoso</t>
  </si>
  <si>
    <t>Venoclisis Desechable Micro Goteo</t>
  </si>
  <si>
    <t>Venoclisis Desechable Macro Goteo</t>
  </si>
  <si>
    <t>Jeringa X 1 Cc</t>
  </si>
  <si>
    <t>Jeringa X 3 Cc</t>
  </si>
  <si>
    <t>Vitamínico Mineral Ácidos Grasos Para Cachorros X 236 Ml- Oral</t>
  </si>
  <si>
    <t>Jeringa X 5 Cc</t>
  </si>
  <si>
    <t>Antihemorrágicos X 20 Ml</t>
  </si>
  <si>
    <t>Antibióticos Y Antibacterianos Al 10% X 500Ml</t>
  </si>
  <si>
    <t>Crema Cicatrizante, Secante, Desinfectante Y Repelente De Insectos X 200Ml</t>
  </si>
  <si>
    <t>Solución De Amitraz Tópica X 50 Ml</t>
  </si>
  <si>
    <t>Desinflamatorio Y Antialérgico Iny X 50 Ml</t>
  </si>
  <si>
    <t>Pulguicida- No Insecticida De Uso Oral X 11.4 Mg</t>
  </si>
  <si>
    <t>Pulguicida- No Insecticida De Uso Oral X   57 Mg</t>
  </si>
  <si>
    <t>Fluralaner Pulguicida Tópico De 2-4 Kg</t>
  </si>
  <si>
    <t>Fluralaner Pulguicida Tópico De 4-10 Kg</t>
  </si>
  <si>
    <t>Fluralaner Pulguicida Tópico De 10-25 Kg</t>
  </si>
  <si>
    <t>Fluralaner Pulguicida Tópico De 25-50 Kg</t>
  </si>
  <si>
    <t>Vacuna Nobivac  Dh2Ppirl</t>
  </si>
  <si>
    <t>Triple Viral Felina</t>
  </si>
  <si>
    <t xml:space="preserve">Sarolaner Pulguicida Oral 2- 4 Kg </t>
  </si>
  <si>
    <t>Saloraner pulguicida Oral 4 - 10 kg</t>
  </si>
  <si>
    <t>Saloraner pulguicida Oral 10- 25 kg</t>
  </si>
  <si>
    <t>Saloraner pulguicida Oral 25- 50 kg</t>
  </si>
  <si>
    <t>Pamoato De Pirantel Suspensión Oral- Antiparasitario Para Perros Y Gatos</t>
  </si>
  <si>
    <t>Selamectina Pulguicida No Incepticida Para Cachorros Gatos Y Perros- Solución Tópica De 1- 4 Kg</t>
  </si>
  <si>
    <t>Complejo Vitamina B, Más Calcio Para Cachorros- Suspensión Oral.</t>
  </si>
  <si>
    <t>Propofol Anestésico Solución Inyectable X 50 Ml</t>
  </si>
  <si>
    <t>Diseño y elaboración de Pendones tamaño 150 X 200 cm , tintas 4 x 4deberán contener información sobre los encuentros educativos sobre tenencia adecuada de animales de compañía, teléfonos de contacto, y demás información requerida por el supervisor.</t>
  </si>
  <si>
    <t>PROYECTO 2142 - TEUSAQUILLO RESPIRA BIENESTAR POR LOS ANIMALES - VIGENCIA 2022</t>
  </si>
  <si>
    <r>
      <t xml:space="preserve">Intervención quirúrgica que elimina la capacidad reproductiva en hembras y machos caninos y felinos. Debe ser realizada bajo anestesia general y consiste, en el caso de las hembras, en la extirpación de los ovarios y el útero (OVARIOHISTERECTOMÍA) y en el caso de los machos, es la extirpación de los testículos (ORQUIECTOMÍA) El riesgo de complicaciones es mínimo. Se puede realizar a partir de los tres (3) meses hasta los ocho (8) años. En los casos de aquellos animales mayores de ocho (8) años y menores de tres (3) meses es necesario realizar una valoración del estado inmunológico, vacunal y condición física general de los caninos y/o felinos para ingresar al programa de  esterilización, surtir todos y cada uno de los procesos prequirugircos, quirurgicos y posquirúrgico, Información a ciudadanos, riesgos pre y posquirúrgicos </t>
    </r>
    <r>
      <rPr>
        <b/>
        <sz val="9"/>
        <color theme="1"/>
        <rFont val="Arial"/>
        <family val="2"/>
      </rPr>
      <t>VER ANEXO TECNICO</t>
    </r>
  </si>
  <si>
    <t xml:space="preserve">COMPONENTE II.BRIGADAS MÉDICO VETERINARIA
VALORACIÓN MEDICO VETERINARIA BASICA Y ATENCIÓN A PACIENTES EN LA LOCALIDAD DE TEUSAQUILLO. </t>
  </si>
  <si>
    <r>
      <t xml:space="preserve">Para el desarrollo de esta actividad el contratista generará una metodología y estrategia dirigida hacia la atención y valoración de 800  animales en condiciones de calle y en las UPZ que conforma la Localidad de estratos 0,1,2 y 3 para los caninos y felinos así como para  aquellos que se encuentren en condiciones de vulnerabilidad (refugios, fundaciones, hogares de paso, perro de cuadra, cuyos responsables son ciudadanos habitantes de calle y/o población recicladora, población migrante y/o bajo el cuidado de comunidad proteccionista de la localidad de Teusaquillo ubicados en estratos 4 y 5, estos estratos previo registro en la plataforma del Instituto de Protección y Bienestar Animal en el Registro de Aliados y se determinará la prioridad según concepto técnico de los veterinarios, para los medicamentos que se requieren según lo evidenciado. </t>
    </r>
    <r>
      <rPr>
        <b/>
        <sz val="9"/>
        <color theme="1"/>
        <rFont val="Arial"/>
        <family val="2"/>
      </rPr>
      <t>VER ANEXO TECNICO</t>
    </r>
  </si>
  <si>
    <t>COMPONENTE III. ATENCIÓN DE URGENCIAS VETERINARIAS A PACIENTES EN LA LOCALIDAD DE TEUSAQUILLO.</t>
  </si>
  <si>
    <t>COMPONENTE IV. EDUCACIÓN
 DESARROLLO DE ENCUENTROS DE CONCIENCIA ANIMAL Y ATENCIÓN DE ANIMALES DE COMPAÑÍA PARA LA EDUCACIÓN Y RECONOCIMIENTO CON EL FIN DE CONCIENTIZAR LA CORRESPONSABILIDAD CIUDADANA</t>
  </si>
  <si>
    <t xml:space="preserve">COMPONENTE I. EL PROGRAMA INTEGRAL DE ESTERILIZACIÓN CANINA Y FELINA </t>
  </si>
  <si>
    <t>COMPONENTE V, ADOPCIÓN
FORTALECIMIENTO A HOGARES DE PASO, LIDERES PROTECCIONISTAS Y ANIMALISTAS</t>
  </si>
  <si>
    <t>Apoyo alimenticio y/o kits, elementos o bonos</t>
  </si>
  <si>
    <t>A MONTO AGOTABLE</t>
  </si>
  <si>
    <t>Profesional Pedagogo</t>
  </si>
  <si>
    <t xml:space="preserve">Profesional en el área de veterinaria </t>
  </si>
  <si>
    <t>Profesional Médico Veterinario Cirujano</t>
  </si>
  <si>
    <t>Profesional Médico Veterinario Anestesiólogo</t>
  </si>
  <si>
    <r>
      <t xml:space="preserve">Con el fin de participar en el presente proceso, el proponente deberá acreditar la disponibilidad permanente de la Unidad Móvil Quirúrgica (UMQ) y Punto Fijo (clínica veterinaria) requeridas para prestar el servicio de esterilización en la zona o zonas de distribución a la o las cuales se presentará, para lo que deberá presentar con la propuesta y previo a la firma del acta de inicio los Conceptos Sanitarios Favorables sin requerimiento por Unidad Móvil Quirúrgica (UMQ) y Punto Fijo (clínica veterinaria) que se encuentren vigentes y no mayor a doce (12) meses de expedición por parte de la Secretaría Distrital de Salud, de tal forma que garantice el cumplimiento de la normatividad sanitaria de acuerdo a la Ley 9 del 1979 y el Decreto 780 de 2016. 
Unidad Móvil Quirúrgica (UMQ) como el vehículo adecuado para la prestación de servicio de esterilización quirúrgica para caninos y felinos. </t>
    </r>
    <r>
      <rPr>
        <b/>
        <sz val="9"/>
        <color theme="1"/>
        <rFont val="Arial"/>
        <family val="2"/>
      </rPr>
      <t>VER ANEXO TECNICO.</t>
    </r>
  </si>
  <si>
    <t>UNIDAD</t>
  </si>
  <si>
    <t>URGENCIAS VETERINARIAS</t>
  </si>
  <si>
    <t>ESPECIE</t>
  </si>
  <si>
    <t xml:space="preserve">DESCRIPCIÓN  </t>
  </si>
  <si>
    <t>SERVICIO/ PROCEDIMIENTO</t>
  </si>
  <si>
    <t>CONSULTA GENERAL</t>
  </si>
  <si>
    <t xml:space="preserve">Incluye exploracion clinica veterianria completa, diligenciamiento de formato fisico y /o Software establecido por el Instituto. </t>
  </si>
  <si>
    <t>CONSULTA CLINICA GENERAL POR PACIENTE</t>
  </si>
  <si>
    <t>CUIDADO CRITICO</t>
  </si>
  <si>
    <t xml:space="preserve">Incluye personal médico, canil ó gatil, totos los insumos, alimentos y/o medicamentos que requiere el paciente para su adecuara recuperación diligenciamiento de formato fisico y /o Software establecido por el Instituto. </t>
  </si>
  <si>
    <t>UNIDAD DE CUIDADOS INTENSIVOS DIARIA PACIENTE TALLA GRANDE (&gt;25 KG)</t>
  </si>
  <si>
    <t xml:space="preserve">
UNIDAD DE CUIDADOS INTENSIVOS DIARIA PACIENTE TALLA MEDIANA (&gt;10 KG - 25 KG)</t>
  </si>
  <si>
    <t>UNIDAD DE CUIDADOS INTENSIVOS DIARIA PACIENTE TALLA PEQUEÑA (0 KG – 10 KG)</t>
  </si>
  <si>
    <t>SEDACION</t>
  </si>
  <si>
    <t>SEDACIÓN PACIENTE TALLA GRANDE (&gt;25 KG)</t>
  </si>
  <si>
    <t>SEDACIÓN PACIENTE TALLA MEDIANA (&gt;10 KG - 25 KG)</t>
  </si>
  <si>
    <t>SEDACIÓN PACIENTE TALLA PEQUEÑA (0 KG – 10 KG)</t>
  </si>
  <si>
    <t>EUTANASIA</t>
  </si>
  <si>
    <t>EUTANASIA PACIENTE TALLA GRANDE (&gt;25 KG)</t>
  </si>
  <si>
    <t>EUTANASIA PACIENTE TALLA MEDIANA (&gt;10 KG - 25 KG)</t>
  </si>
  <si>
    <t>EUTANASIA PACIENTE TALLA PEQUEÑA (0 KG – 10 KG)</t>
  </si>
  <si>
    <t>HOSPITALIZACIÓN</t>
  </si>
  <si>
    <t>HOSPITALIZACIÓN DIARIA PACIENTE TALLA GRANDE (&gt;25 KG)</t>
  </si>
  <si>
    <t>HOSPITALIZACIÓN DIARIA PACIENTE TALLA MEDIANA (&gt;10 KG – 25 KG)</t>
  </si>
  <si>
    <t>HOSPITALIZACIÓN DIARIA PACIENTE TALLA PEQUEÑO (0 KG – 10 KG)</t>
  </si>
  <si>
    <t>ALOJAMIENTO</t>
  </si>
  <si>
    <t xml:space="preserve">Incluye canil ó gatil, alimentacion y observacion del paciente, diligenciamiento de documentacion de formato fisico y /o Software establecido por el Instituto. </t>
  </si>
  <si>
    <t>ALOJAMIENTO DIARIA PACIENTE TALLA GRANDE (&gt;25 kg)</t>
  </si>
  <si>
    <t>ALOJAMIENTO DIARIA PACIENTE TALLA MEDIANA (&gt;10 kg – 25 kg</t>
  </si>
  <si>
    <t>ALOJAMIENTO DIARIA PACIENTE TALLA PEQUEÑO (0 kg – 10 kg)</t>
  </si>
  <si>
    <t>DISPOSICIÓN DE CADAVER</t>
  </si>
  <si>
    <t xml:space="preserve">Incluye entrega mensual de registro de disposicion  de cavaderes, diligenciamiento de documentacion de formato fisico y /o Software establecido por el Instituto. </t>
  </si>
  <si>
    <t>DISPOSICIÓN DEL CADAVER DE ACUERDO CON EL PESO -  VALOR POR KILOGRAMO</t>
  </si>
  <si>
    <t>DESPARASITACION</t>
  </si>
  <si>
    <t xml:space="preserve">Incluye personal médico, medicamento, materiales y/o insumos, diligenciamiento de documentacion de formato fisico y /o Software establecido por el Instituto. </t>
  </si>
  <si>
    <t>DESPARASITACION EXTERNA  PACIENTE  PEQUEÑA ( O KG - 10 KG)</t>
  </si>
  <si>
    <t>DESPARASITACION EXTERNA PACIENTE TALLA GRANDE (&gt;  25 KG)</t>
  </si>
  <si>
    <t>DESPARASITACION EXTERNA PACIENTE TALLA MEDIANA (&gt; 10 KG - 25 KG)</t>
  </si>
  <si>
    <t>DESPARASITACION INTERNA PACIENTE TALLA GRANDE (&gt;  25 KG)</t>
  </si>
  <si>
    <t>DESPARASITACION INTERNA PACIENTE TALLA MEDIANA (&gt; 10 KG - 25 KG)</t>
  </si>
  <si>
    <t>DESPARASITACION INTERNA PACIENTE TALLA PEQUEÑA ( O KG - 10 KG)</t>
  </si>
  <si>
    <t>VACUNACIÓN</t>
  </si>
  <si>
    <t xml:space="preserve">Incluye personal médico, biológico, materiales y/o insumos, diligenciamiento de documentacion de formato fisico y /o Software establecido por el Instituto. </t>
  </si>
  <si>
    <t>VACUNA  DP PUPPY</t>
  </si>
  <si>
    <t>VACUNA HEXAVALENTE</t>
  </si>
  <si>
    <t>VACUNA LEUCEMIA FELINA</t>
  </si>
  <si>
    <t>VACUNA PENTAVALENTE</t>
  </si>
  <si>
    <t>VACUNA TOS DE LAS PERRERAS (KENNEL COUGH)</t>
  </si>
  <si>
    <t>VACUNA TETRAVALENTE FELINA ( RINOTRAQUEITIS, CALICIVIRUS, PANLEUCOPENIA Y CLAMIDIA)</t>
  </si>
  <si>
    <t xml:space="preserve">VACUNA TRIPLE CANINA </t>
  </si>
  <si>
    <t xml:space="preserve">VACUNA TRIPLE FELINA </t>
  </si>
  <si>
    <t>VACUNA PARVOVIRUS</t>
  </si>
  <si>
    <t>LABORATORIO CLÍNICO</t>
  </si>
  <si>
    <t xml:space="preserve">Incluye personal médico, insumos y/o materiales para la toma, procesamiento,  interpretación y correlacion con la clínica del paciente. Diligenciamiento de documentacion de formato fisico y /o Software establecido por el Instituto. </t>
  </si>
  <si>
    <t>ALT – SGPT</t>
  </si>
  <si>
    <t>ANÁLISIS CITOQUIMICO DE LIQUIDOS Y FLUIDOS ( CEFALORAQUIDEO, PERITONEAL, ETC)</t>
  </si>
  <si>
    <t>ANTIBIOGRAMA PARA MICROORGANISMOS DE EXTREMA RESISTENCIA</t>
  </si>
  <si>
    <t>AST – SGOT</t>
  </si>
  <si>
    <t>BRUCELLA CANIS (ANTICUERPOS CROMATOGRAFIA)</t>
  </si>
  <si>
    <t>BRUCELLA CANIS (ANTICUERPOS IGG INMUNOFLUORESCENCIA INDIRECTA)</t>
  </si>
  <si>
    <t>BUN</t>
  </si>
  <si>
    <t>COLESTEROL TOTAL</t>
  </si>
  <si>
    <t>COPROLÓGICO</t>
  </si>
  <si>
    <t>COPROSCÓPICO</t>
  </si>
  <si>
    <t>CREATININA</t>
  </si>
  <si>
    <t>CULTIVO PARA HONGOS</t>
  </si>
  <si>
    <t>CULTIVO PARA SECRECIONES CON RECUENTO DE COLONIAS + ANTIBIOGRAMA</t>
  </si>
  <si>
    <t>DISTEMPER CANINO (CROMATOGRAFÍA DETECCIÓN DE ANTÍGENO)</t>
  </si>
  <si>
    <t>DISTEMPER CANINO (PCR ISOTÉRMICA)</t>
  </si>
  <si>
    <t>FOSFATASA ALCALINA</t>
  </si>
  <si>
    <t>FROTIS PARA HEMOPARÁSITOS</t>
  </si>
  <si>
    <t>GAMA GLUTAMIL TRANSFERASA (GGT)</t>
  </si>
  <si>
    <t>GLICEMIA</t>
  </si>
  <si>
    <t>GLICEMIA (CURVA 3 MUESTRAS)</t>
  </si>
  <si>
    <t>HEMOGRAMA</t>
  </si>
  <si>
    <t>HISTOPATOLOGÍA DE ÓRGANOS Y TEJIDOS</t>
  </si>
  <si>
    <t>HORMONA ESTIMULANTE DE TIROIDES (TSH CANINA O FELINA)</t>
  </si>
  <si>
    <t>INSULINA</t>
  </si>
  <si>
    <t>LEPTOSPIRA SP. (MAT – 13 SEROVARES)</t>
  </si>
  <si>
    <t>LIPASA PANCREATICA FELINA - CANINA</t>
  </si>
  <si>
    <t>NECROPSIA</t>
  </si>
  <si>
    <t xml:space="preserve">PANLEUCOPENIA FELINA ( INMUNOFLUORESCENCIA INDIRECTA) </t>
  </si>
  <si>
    <t>PERFIL  GENERAL  1 (CUADRO HEMÁTICO, ALT, CREATININA, TPT)</t>
  </si>
  <si>
    <t>PERFIL  GENERAL  2  (CUADRO HEMÁTICO, ALT, CREATININA, TPT, UROANÁLISIS)</t>
  </si>
  <si>
    <t>PERFIL CONVULSIVO  CANINOS ( CUADRO HEMÁTICO, GLICEMIA, ALT, BUN, GGT)</t>
  </si>
  <si>
    <t>PERFIL CONVULSIVO  FELINOS ( CUADRO HEMÁTICO, GLICEMIA, ALT, BUN, GGT, TOXOPLASMA)</t>
  </si>
  <si>
    <t>PERFIL DIABÉTICO (GLICEMIA, BUN, CREATININA)</t>
  </si>
  <si>
    <t>PERFIL GERIÁTRICO CUADRO HEMÁTICO, COLESTEROL TOTAL, UROANÁLISIS, GLICEMIA, FOSFATASA ALCALINA Y GGT</t>
  </si>
  <si>
    <t>PERFIL HEPÁTICO (ALT, AST, GGT, PROTEÍNAS TOTALES Y DIFERENCIADAS)</t>
  </si>
  <si>
    <t>PERFIL PANCREÁTICO (AMILASA, LIPASA CUANTITATIVA, GLICEMIA)</t>
  </si>
  <si>
    <t>PERFIL RENAL (BUN, CRETININA, UREA, UROANÁLISIS Y CUADRO HEMATICO)</t>
  </si>
  <si>
    <t>PERFIL TIROIDEO (T4 LIBRE, T4 TOTAL, T3 TOTAL,  TSH Y COLESTEROL)</t>
  </si>
  <si>
    <t>PERITONITIS INFECCIOSA FELINA (ANTICUERPOS IGG INMUNOFLUORESCENCIA INDIRECTA, INCLUYE RELACIÓN ALBÚMINAGLOBULINAS)</t>
  </si>
  <si>
    <t>PERITONITIS INFECCIOSA FELINA (PCR ISOTÉRMICA)</t>
  </si>
  <si>
    <t>PROTEÍNAS TOTALES Y DIFERENCIADAS</t>
  </si>
  <si>
    <t>RASPADO DE PIEL</t>
  </si>
  <si>
    <t>RELACIÓN BUN - CREATININA</t>
  </si>
  <si>
    <t>TEST INMUNODEFICIENCIA VIRAL FELINA (CROMATOGRAFÍA DETECCIÓN DE ANTICUERPO) Y LEUCEMIA VIRAL FELINA (CROMATOGRAFÍA DETECCIÓN DE ANTÍGENO)</t>
  </si>
  <si>
    <t>TEST PARVOVIRUS CANINO (CROMATOGRAFÍA DETECCIÓN DE ANTÍGENO)</t>
  </si>
  <si>
    <t xml:space="preserve">TEST PARVOVIRUS CANINO + CORONAVIRUS CANINO + GIARDIA  (CROMATOGRAFÍA DETECCIÓN DE ANTÍGENO) </t>
  </si>
  <si>
    <t xml:space="preserve">TEST SNAP 4DX PLUS IDEX  CANINO HEMOPARÁSITOS </t>
  </si>
  <si>
    <t>TEST SNAP IDEX FELINO ( INMUNODEFICIENCIA VIRAL FELINA +  LEUCEMIA VIRAL FELINA + DIROFILIARIA)</t>
  </si>
  <si>
    <t>TOXOPLASMA GONDII (ANTICUERPOS IGG INMUNOFLUORESCENCIA INDIRECTA)</t>
  </si>
  <si>
    <t>TRIGLICÉRIDOS</t>
  </si>
  <si>
    <t>TRIPSINA INMUNORREACTIVA</t>
  </si>
  <si>
    <t>UROANÁLISIS</t>
  </si>
  <si>
    <t>UROCULTIVO – CON UROANÁLISIS, RECUENTO DE COLONIAS, ANTIBIOGRAMA Y COLORACIÓN DE GRAM</t>
  </si>
  <si>
    <t>ECOGRAFIA</t>
  </si>
  <si>
    <t xml:space="preserve">Incluye personal médico, insumos y/o materiales, reporte  interpretación y correlacion con la clínica del paciente. Diligenciamiento de documentacion de formato fisico y /o Software establecido por el Instituto. </t>
  </si>
  <si>
    <t>ECOCARDIOGRAMA DOPPLER</t>
  </si>
  <si>
    <t xml:space="preserve">ECOGRAFÍA ABDOMINAL </t>
  </si>
  <si>
    <t>RADIOGRAFIA</t>
  </si>
  <si>
    <t>Incluye personal médico, insumos y/o materiales, reporte  interpretación y correlacion con la clínica del paciente. Diligenciamiento de documentacion en formato fisico y /o Software establecido por el Instituto. Asi como imágenes en medio magnetico y en carpeta digital en formato de alta resolución.</t>
  </si>
  <si>
    <t>RADIOGRAFIA GRANDE (PACIENTE TALLA GRANDE (&gt;25 KG))</t>
  </si>
  <si>
    <t>RADIOGRAFIA MEDIANA (PACIENTE TALLA MEDIANA (&gt;10 KG – 25 KG))</t>
  </si>
  <si>
    <t>RADIOGRAFIA PEQUEÑA (PACIENTE TALLA PEQUEÑA (0 KG – 10 KG))</t>
  </si>
  <si>
    <t>RADIOGRAFIA CON MEDIO DE CONTRASTE  SULFATO DE BARIO - TRANSITO INTESTINAL  (INCLUYE  6 RX)</t>
  </si>
  <si>
    <t>SUTURAS</t>
  </si>
  <si>
    <t>Incluye personal médico, quirofano,  todos los insumos, materiales, anestesia, y demás medicamentos que requiere el paciente durante el procedimiento quirurgico. Diligenciamiento de documentacion en formato fisico y /o Software establecido por el Instituto.</t>
  </si>
  <si>
    <t>SUTURA SIMPLE (SUTURA DE PIEL QUE NO INVOLUCRA TEJIDO MUSCULAR) - INCLUYE ANESTESIA</t>
  </si>
  <si>
    <t>SUTURA COMPLEJA (SUTURA QUE INVOLUCRA TEJIDO MUSCULAR O REALIZACIÓN DE COLGAJO CUTÁNEO) -  INCLUYE ANESTESIA</t>
  </si>
  <si>
    <t>CURETAJE CUTANEO -  INCLUYE ANESTESIA</t>
  </si>
  <si>
    <t>Incluye personal médico especializado, quirofano,  todos los insumos, materiales idóneos, anestesia, y demás medicamentos que requiere el paciente durante el procedimiento quirurgico. Diligenciamiento de documentacion en formato fisico y /o Software establecido por el Instituto.</t>
  </si>
  <si>
    <t>ABLACIÓN CABEZA DE CABEZA FEMORAL</t>
  </si>
  <si>
    <t>AMPUTACIÓN DE MIEMBRO ANTERIOR O POSTERIOR PACIENTE GRANDE (&gt;25 KG)</t>
  </si>
  <si>
    <t>AMPUTACIÓN DE MIEMBRO ANTERIOR O POSTERIOR PACIENTE MEDIANO (&gt;10 KG – 25 KG)</t>
  </si>
  <si>
    <t>AMPUTACIÓN DE MIEMBRO ANTERIOR O POSTERIOR PACIENTE PEQUEÑO (0 KG – 10 KG)</t>
  </si>
  <si>
    <t>AMPUTACION DE UNA O MAS FALANGES</t>
  </si>
  <si>
    <t>ARTRODESIS</t>
  </si>
  <si>
    <t>CAUDECTOMÍA</t>
  </si>
  <si>
    <t xml:space="preserve">CERCLAJE </t>
  </si>
  <si>
    <t>CORRECCION RUPTURA LIGAMENTO CRUZADO</t>
  </si>
  <si>
    <t>NEUROCIRUGÍA (HEMILAMINECTOMÍA)</t>
  </si>
  <si>
    <t>OSTEOSÍNTESIS CON CLAVOS Y/O TORNILLO PACIENTE GRANDE (&gt;25 KG)</t>
  </si>
  <si>
    <t>OSTEOSÍNTESIS CON CLAVOS Y/O TORNILLO PACIENTE MEDIANO (&gt;10 KG - 25 KG)</t>
  </si>
  <si>
    <t>OSTEOSÍNTESIS CON CLAVOS Y/O TORNILLO PACIENTE PEQUEÑO (0 KG – 10 KG)</t>
  </si>
  <si>
    <t>OSTEOSÍNTESIS CON FIJADOR ESQUELÉTICO EXTERNO PACIENTE GRANDE (&gt;25 KG)</t>
  </si>
  <si>
    <t>OSTEOSÍNTESIS CON FIJADOR ESQUELÉTICO EXTERNO PACIENTE MEDIANO (&gt;10 KG - 25 KG)</t>
  </si>
  <si>
    <t>OSTEOSÍNTESIS CON FIJADOR ESQUELÉTICO EXTERNO PACIENTE PEQUEÑO (0 KG – 10 KG)</t>
  </si>
  <si>
    <t>OSTEOSÍNTESIS CON PLACA Y TORNILLOS PACIENTE GRANDE (&gt;25 KG)</t>
  </si>
  <si>
    <t>OSTEOSÍNTESIS CON PLACA Y TORNILLOS PACIENTE MEDIANO (&gt;10 KG - 25 KG)</t>
  </si>
  <si>
    <t>OSTEOSÍNTESIS CON PLACA Y TORNILLOS PACIENTE PEQUEÑO (0 KG – 10 KG)</t>
  </si>
  <si>
    <t>REDUCCIÓN ABIERTA DE LUXACIONES ARTICULARES.</t>
  </si>
  <si>
    <t>REDUCCIÓN CERRADA DE LUXACIONES ARTICULARES.</t>
  </si>
  <si>
    <t>RETIRO DE MATERIAL ORTOPEDICO (INCLUYE ANESTESIA)</t>
  </si>
  <si>
    <t>TENORRAFIA</t>
  </si>
  <si>
    <t>CIRUGIA TEJIDOS BLANDOS</t>
  </si>
  <si>
    <t>Incluye personal médico especializado, quirofano,  todos los insumos, materiales idóneos, anestesia, y demás medicamentos que requiere el paciente durante el procedimiento quirurgico. Diligenciamiento de documentacion en formato fisico y /o Software establecido por el Instituto</t>
  </si>
  <si>
    <t>AMPUTACIÓN DE PENE</t>
  </si>
  <si>
    <t>CESAREA</t>
  </si>
  <si>
    <t>CISTOTOMIA</t>
  </si>
  <si>
    <t>CORECCION ECTROPION BILATERAL</t>
  </si>
  <si>
    <t>CORECCION ECTROPIÓN UNILATERAL</t>
  </si>
  <si>
    <t>CORRECCION CLINICA PROLAPSO RECTAL</t>
  </si>
  <si>
    <t>CORRECCION ENTROPION BILATERAL</t>
  </si>
  <si>
    <t>CORRECCION ENTROPIÓN UNILATERAL</t>
  </si>
  <si>
    <t>CORRECCION HERNIA DIAFRAGMÁTICA</t>
  </si>
  <si>
    <t>CORRECCION HERNIA ESCROTAL</t>
  </si>
  <si>
    <t>CORRECCION HERNIA INGUINAL</t>
  </si>
  <si>
    <t>CORRECCION HERNIA INGUINAL (MALLA QUIRÚRGICA POLIPROPILENO)</t>
  </si>
  <si>
    <t xml:space="preserve">CORRECCION HERNIA PERINEAL </t>
  </si>
  <si>
    <t>CORRECCION HERNIA PERINEAL  (MALLA QUIRÚRGICA POLIPROPILENO)</t>
  </si>
  <si>
    <t>CORRECCION HERNIA UMBILICAL</t>
  </si>
  <si>
    <t>CORRECCION HERNIA UMBILICAL (MALLA QUIRÚRGICA POLIPROPILENO)</t>
  </si>
  <si>
    <t>CORRECCIÓN QUIRÚRGICA PIOMETRA</t>
  </si>
  <si>
    <t>CORRECCION QUIRURGICA PROLAPSO RECTAL</t>
  </si>
  <si>
    <t>ENTEROANASTOMOSIS</t>
  </si>
  <si>
    <t>ENTEROTOMÍA</t>
  </si>
  <si>
    <t>ENUCLEACIÓN</t>
  </si>
  <si>
    <t>ESCISIÓN DE MASA CUTANEA PEQUEÑA (HASTA 5 CENTIMETROS DE LONGITUD)</t>
  </si>
  <si>
    <t>ESCISIÓN MASA CUTÁNEA GRANDE (MAS DE 25 CENTIMETROS DE LONGITUD)</t>
  </si>
  <si>
    <t>ESCISIÓN MASA CUTANEA MEDIANA (HASTA 20 CENTIMETROS DE LONGITUD)</t>
  </si>
  <si>
    <t>ESPLENECTOMÍA</t>
  </si>
  <si>
    <t>EXODONCIA RADICAL</t>
  </si>
  <si>
    <t>FLAP CONJUNTIVAL POR OJO</t>
  </si>
  <si>
    <t>GASTROPEXIA</t>
  </si>
  <si>
    <t xml:space="preserve">LAPAROTOMIA EXPLORATORIA </t>
  </si>
  <si>
    <t>MASTECTOMÍA PARCIAL</t>
  </si>
  <si>
    <t>MASTECTOMÍA RADICAL</t>
  </si>
  <si>
    <t>ORQUIECTOMIA</t>
  </si>
  <si>
    <t>OVARIOHISTERECTOMIA</t>
  </si>
  <si>
    <t>PROCEDIMIENTOS VARIOS</t>
  </si>
  <si>
    <t>Incluye personal, quirofano,  todos los insumos, materiales idóneos, anestesia (cuando se requerida), y demás  inusmos y/o medicamentos que requiera el paciente durante el procedimiento. Diligenciamiento de documentacion en formato fisico y /o Software establecido por el Instituto</t>
  </si>
  <si>
    <t>BAÑO COSMETICO</t>
  </si>
  <si>
    <t>BAÑO TERAPEUTICO</t>
  </si>
  <si>
    <t>COLOCACIÓN DE TUBO DE TÓRAX</t>
  </si>
  <si>
    <t>COLOCACIÓN DE TUBO ESOFÁGICO</t>
  </si>
  <si>
    <t>COLONOSCOPIA</t>
  </si>
  <si>
    <t>ENEMA</t>
  </si>
  <si>
    <t>LAVADO GÁSTRICO</t>
  </si>
  <si>
    <t>NEBULIZACIÓN</t>
  </si>
  <si>
    <t>PROFILAXIS ORAL</t>
  </si>
  <si>
    <t>QUIMIOTERAPIA PACIENTE GRANDE (&gt;25 KG)</t>
  </si>
  <si>
    <t>QUIMIOTERAPIA PACIENTE MEDIANO (&gt;10 KG - 25 KG)</t>
  </si>
  <si>
    <t>QUIMIOTERAPIA PACIENTE PEQUEÑO (0 KG – 10 KG)</t>
  </si>
  <si>
    <t>TORACOCENTESIS (INCLUYE ANÁLISIS DE LÍQUIDO EXTRAÍDO (RECUENTO CELULAR, PROTEÍNAS Y BIOQUÍMICA))</t>
  </si>
  <si>
    <t>TRANSFUSIÓN SANGUINEA (POR BOLSA)</t>
  </si>
  <si>
    <t>TRAQUEOTOMÍA</t>
  </si>
  <si>
    <t>URETROSTOMÍA</t>
  </si>
  <si>
    <t xml:space="preserve">VENDAJE DE EMMER </t>
  </si>
  <si>
    <t xml:space="preserve">VENDAJE DE INMOVILIZACIÓN </t>
  </si>
  <si>
    <t>VENDAJE DE ROBERT JONES</t>
  </si>
  <si>
    <t xml:space="preserve">Pastillas y/o medicamento antipulgas y garrapatas </t>
  </si>
  <si>
    <t>TIEMPO (MESES)</t>
  </si>
  <si>
    <t>VALOR UNITARIO COTIZACIÓN</t>
  </si>
  <si>
    <t>VALOR DEL IVA (SI APLICA)</t>
  </si>
  <si>
    <t>VALOR UNITARIO+IVA</t>
  </si>
  <si>
    <t>COMPONENTE  I. PROGRAMA INTEGRAL DE ESTERILIZACIÓN CANINA Y FELINA EN ANIMALES EN CONDICIÓN DE ABANDONO, VULNERABILIAD Y ANIMALES DE COMPAÑÍA DE ESPECIE FELINA Y CANINA</t>
  </si>
  <si>
    <r>
      <t>Intervención quirúrgica que elimina la capacidad reproductiva en hembras y machos caninos y felinos. Debe ser realizada bajo anestesia general y consiste, en el caso de las hembras, en la extirpación de los ovarios y el útero (OVARIOHISTERECTOMÍA) y en el caso de los machos, es la extirpación de los testículos (ORQUIECTOMÍA) El riesgo de complicaciones es mínimo. Se puede realizar a partir de los tres (3) meses hasta los ocho (8) años. En los casos de aquellos animales mayores de ocho (8) años y menores de tres (3) meses es necesario realizar una valoración del estado inmunológico, vacunal y condición física general de los caninos y/o felinos para ingresar al programa de  esterilización, surtir todos y cada uno de los procesos prequirugircos, quirurgicos y posquirúrgico, Información a ciudadanos, riesgos pre y posquirúrgicos</t>
    </r>
    <r>
      <rPr>
        <b/>
        <sz val="12"/>
        <color theme="1"/>
        <rFont val="Arial"/>
        <family val="2"/>
      </rPr>
      <t xml:space="preserve"> VER ANEXO TECNICO</t>
    </r>
  </si>
  <si>
    <t>Unidad movil quirurgica</t>
  </si>
  <si>
    <r>
      <t xml:space="preserve">Con el fin de participar en el presente proceso, el proponente deberá acreditar la disponibilidad permanente de la Unidad Móvil Quirúrgica (UMQ) y Punto Fijo (clínica veterinaria) requeridas para prestar el servicio de esterilización en la zona o zonas de distribución a la o las cuales se presentará, para lo que deberá presentar con la propuesta y previo a la firma del acta de inicio los Conceptos Sanitarios Favorables sin requerimiento por Unidad Móvil Quirúrgica (UMQ) y Punto Fijo (clínica veterinaria) que se encuentren vigentes y no mayor a doce (12) meses de expedición por parte de la Secretaría Distrital de Salud, de tal forma que garantice el cumplimiento de la normatividad sanitaria de acuerdo a la Ley 9 del 1979 y el Decreto 780 de 2016.  Unidad Móvil Quirúrgica (UMQ) como el vehículo adecuado para la prestación de servicio de esterilización quirúrgica para caninos y felinos. </t>
    </r>
    <r>
      <rPr>
        <b/>
        <sz val="12"/>
        <color theme="1"/>
        <rFont val="Arial"/>
        <family val="2"/>
      </rPr>
      <t>VER ANEXO TECNICO</t>
    </r>
  </si>
  <si>
    <r>
      <t xml:space="preserve">Sistema de Identificacion electronica, Tecnologia de Implante, ISO 11784/11785 FDX-B, Tipo de recubrimiento del implante,Parylene o corrugado con laser-Periodo de validez de esterilizacion del empaque 5 AÑOS-Duracion, Toda la vida </t>
    </r>
    <r>
      <rPr>
        <b/>
        <sz val="12"/>
        <color theme="1"/>
        <rFont val="Arial"/>
        <family val="2"/>
      </rPr>
      <t>VER ANEXO TECNICO</t>
    </r>
  </si>
  <si>
    <t>SUBTOTAL</t>
  </si>
  <si>
    <t>COMPONENTE II.BRIGADAS MÉDICO VETERINARIA
VALORACIÓN MEDICO VETERINARIA BASICA Y ATENCIÓN A PACIENTES EN LA LOCALIDAD DE TEUSAQUILLO.</t>
  </si>
  <si>
    <r>
      <t xml:space="preserve">Para el desarrollo de esta actividad el contratista generará una metodología y estrategia dirigida hacia la atención y valoración de 800  animales en condiciones de calle y en las UPZ que conforma la Localidad de estratos 0,1,2 y 3 para los caninos y felinos así como para  aquellos que se encuentren en condiciones de vulnerabilidad (refugios, fundaciones, hogares de paso, perro de cuadra, cuyos responsables son ciudadanos habitantes de calle y/o población recicladora, población migrante y/o bajo el cuidado de comunidad proteccionista de la localidad de Teusaquillo ubicados en estratos 4 y 5, estos estratos previo registro en la plataforma del Instituto de Protección y Bienestar Animal en el Registro de Aliados y se determinará la prioridad según concepto técnico de los veterinarios, para los medicamentos que se requieren según lo evidenciado. </t>
    </r>
    <r>
      <rPr>
        <b/>
        <sz val="12"/>
        <color theme="1"/>
        <rFont val="Arial"/>
        <family val="2"/>
      </rPr>
      <t>VER ANEXO TECNICO</t>
    </r>
  </si>
  <si>
    <t xml:space="preserve">Medicamentos </t>
  </si>
  <si>
    <t>42120000
42121600
51102600
51142700
51211900</t>
  </si>
  <si>
    <t>Bolsa de medicamentos VER ANEXO TECNICO</t>
  </si>
  <si>
    <t>MONTO AGOTABLE</t>
  </si>
  <si>
    <r>
      <t xml:space="preserve">Este servicio debe ser atendido en el lugar establecido por el contratista bajo las siguientes condiciones  que cumpla todos los requisitos de ley la cual debe contar con los Conceptos Sanitarios Favorables , los cuales son expedidos por la secretaría Distrital de Salud , el cual debe tener un tiempo menor a un (1) año, para aprobación de la supervisión en comité técnico, en la cual se remitirán los casos de los animales abandonados o de calle identificados, capturados y atendidos en el proceso de atención veterinaria, que requiera una atención más especializada de acuerdo con su estado de salud, el contratista deberá garantizar las condiciones de seguridad y sanitarias para el adecuado traslado del animal de  acuerdo a la normatividad vigente.
Actividad de revisión médica veterinaria y registro de historia clínica.
Actividades de recepción, atención veterinaria y alojamiento en centro veterinario.
Eutanasia humanitaria. </t>
    </r>
    <r>
      <rPr>
        <b/>
        <sz val="12"/>
        <color theme="1"/>
        <rFont val="Arial"/>
        <family val="2"/>
      </rPr>
      <t>VER ANEXO TECNICO</t>
    </r>
  </si>
  <si>
    <t>N,A</t>
  </si>
  <si>
    <t>COMPONENTE VI.RECURSO HUMANO ***</t>
  </si>
  <si>
    <t xml:space="preserve">***Nota: Los valores de honorarios están basados en la Resolución 136 de 2021 ''Por la cual se adopta la Tabla de honorarios para las personas naturales que celebren contratos de prestación de servicios profesionales y de apoyo a la gestión con la Secretaria Distrital de Gobierno''
****Nota: Los valores de Atención Urgencias Veterinaria, Apoyo alimenticio y/o kits, elementos o bonos,  medicaentosy recurso humano no son valores  ofertables toda vez que son bolsas a monto agotable. </t>
  </si>
  <si>
    <t>TOTAL</t>
  </si>
  <si>
    <t>VALOR TOTAL+IVA 
COTIZACION CRECE</t>
  </si>
  <si>
    <t>VALOR TOTAL+IVA 
COTIZACION ECODES</t>
  </si>
  <si>
    <t>VALOR TOTAL+IVA 
COTIZACION IMPECOS</t>
  </si>
  <si>
    <t xml:space="preserve">COTIZACION 1 
CRECE </t>
  </si>
  <si>
    <t>COTIZACION 2
ECODES</t>
  </si>
  <si>
    <t>COTIZACION 3 
IMPECOS</t>
  </si>
  <si>
    <t xml:space="preserve">COTIZACION 1 CRECE </t>
  </si>
  <si>
    <t>COTIZACION 2: ECODES</t>
  </si>
  <si>
    <t>COTIZACION 3 IMPECOS</t>
  </si>
  <si>
    <t xml:space="preserve">PROMEDIO </t>
  </si>
  <si>
    <t>VALOR SIN IVA</t>
  </si>
  <si>
    <t>VALOR INLCUIDO IVA</t>
  </si>
  <si>
    <t>ORTOPEDIA</t>
  </si>
  <si>
    <t>VALOR TOTAL 2021</t>
  </si>
  <si>
    <t>VALOR TOTAL 2021 + IPC</t>
  </si>
  <si>
    <t>IPC 1,25 MENSUAL</t>
  </si>
  <si>
    <t>TIPO</t>
  </si>
  <si>
    <t>IPC 1,25 TOTAL</t>
  </si>
  <si>
    <t>DESCRIPCION</t>
  </si>
  <si>
    <t>ALIMENTO CANINOS</t>
  </si>
  <si>
    <t>ALIMENTO FELINOS</t>
  </si>
  <si>
    <t>BOZALES</t>
  </si>
  <si>
    <t>BEBEDEROS Y COMEDEROS</t>
  </si>
  <si>
    <t>ARENAS</t>
  </si>
  <si>
    <t>IMPLEMENTOS DE ASEO</t>
  </si>
  <si>
    <t>Cortauñas para perros y gatos tamaño unico</t>
  </si>
  <si>
    <t>Cepillo slicker grande 12x9 cms. Tamaño único de mango plástico</t>
  </si>
  <si>
    <t>Baño seco en espuma para caninos y felinos</t>
  </si>
  <si>
    <t>TRAILLAS - COLLARES</t>
  </si>
  <si>
    <t>COLCHONETAS</t>
  </si>
  <si>
    <t>CAMAS</t>
  </si>
  <si>
    <t>Alimento concentrado para perros adultos con registro ICA. Con fecha de vencimiento superior a 2 meses</t>
  </si>
  <si>
    <t>Alimento concentrado para perros cachorros con registro ICA. Con fecha de vencimiento superior a 2 meses</t>
  </si>
  <si>
    <t>Alimento concentrado para gatos adultos con registro ICA. Con fecha de vencimiento superior a 2 meses</t>
  </si>
  <si>
    <t>Alimento concentrado para gatos cachorros con registro ICA. Con fecha de vencimiento superior a 2 meses</t>
  </si>
  <si>
    <t xml:space="preserve">Unidad </t>
  </si>
  <si>
    <t>Alimento humedo para perros adultos con registro ICA. Con fecha de vencimiento superior a 2 meses</t>
  </si>
  <si>
    <t>Alimento humedo para perros cachorros con registro ICA. Con fecha de vencimiento superior a 2 meses</t>
  </si>
  <si>
    <t>Alimento humedo para gatos adultos con registro ICA. Con fecha de vencimiento superior a 2 meses</t>
  </si>
  <si>
    <t>Alimento humedo para gatos cachorros con registro ICA. Con fecha de vencimiento superior a 2 meses</t>
  </si>
  <si>
    <t xml:space="preserve">Arena para gatos </t>
  </si>
  <si>
    <t>Bulto X 5KG</t>
  </si>
  <si>
    <t>Bulto X10KG</t>
  </si>
  <si>
    <t>Bulto X 20KG</t>
  </si>
  <si>
    <t>Bulto X 10KG</t>
  </si>
  <si>
    <t>Shampoo para perros y gatos</t>
  </si>
  <si>
    <t>Pañitos humedos para perros y gatos</t>
  </si>
  <si>
    <t>100 Unidades</t>
  </si>
  <si>
    <t>Collar para gatos Talla S</t>
  </si>
  <si>
    <t>Collar para gatos Talla XS</t>
  </si>
  <si>
    <t>MANTAS - COBIJAS</t>
  </si>
  <si>
    <t>Colchoneta plana Talla S</t>
  </si>
  <si>
    <t>Colchoneta plana Talla M</t>
  </si>
  <si>
    <t>Colchoneta plana Talla L</t>
  </si>
  <si>
    <t>Cobija manta de lana para animales de compañía Talla S</t>
  </si>
  <si>
    <t>Cobija manta de lana para animales de compañía Talla M</t>
  </si>
  <si>
    <t>Cobija manta de lana para animales de compañía Talla L</t>
  </si>
  <si>
    <t>Cama para animales de compañía Talla S</t>
  </si>
  <si>
    <t>Cama para animales de compañía Talla M</t>
  </si>
  <si>
    <t>Cama para animales de compañía Talla L</t>
  </si>
  <si>
    <t>Trailla cordon delgado Talla Unica</t>
  </si>
  <si>
    <t>Trailla perchera para perro Talla S</t>
  </si>
  <si>
    <t>Trailla perchera para perro Talla M</t>
  </si>
  <si>
    <t>Correa extensible Talla S</t>
  </si>
  <si>
    <t>Correa extensible Talla M</t>
  </si>
  <si>
    <t>Collar ajustable Talla S</t>
  </si>
  <si>
    <t>Collar ajustable Talla M</t>
  </si>
  <si>
    <t>Collar ajustable Talla L</t>
  </si>
  <si>
    <t>Collar ajustable Talla XL</t>
  </si>
  <si>
    <t>COTIZACION 1 AGROCAMPO</t>
  </si>
  <si>
    <t>COTIZACION 2: HOMECENTER</t>
  </si>
  <si>
    <t xml:space="preserve">GUACALES </t>
  </si>
  <si>
    <t>Guacal puerta metal mediano</t>
  </si>
  <si>
    <t>Guacal puerta metal grande</t>
  </si>
  <si>
    <t>Guacal puerta metal pequeño</t>
  </si>
  <si>
    <r>
      <t xml:space="preserve">Bolsa de medicamentos </t>
    </r>
    <r>
      <rPr>
        <b/>
        <sz val="9"/>
        <color theme="1"/>
        <rFont val="Arial"/>
        <family val="2"/>
      </rPr>
      <t>VER ANEXO TECNICO</t>
    </r>
  </si>
  <si>
    <t>42120000
42121600</t>
  </si>
  <si>
    <t>BOLSA DE BIEN O SERVICIO</t>
  </si>
  <si>
    <t>BultoX 8KG</t>
  </si>
  <si>
    <t>Bulto X 8KG</t>
  </si>
  <si>
    <t>Sobre 10 GR</t>
  </si>
  <si>
    <t>Sobre 85 GR</t>
  </si>
  <si>
    <t>Bozal raza grande sistema ajustable</t>
  </si>
  <si>
    <t>Bozal raza mediana sistema ajustable</t>
  </si>
  <si>
    <t>Bozal raza pequeña sistema ajustable</t>
  </si>
  <si>
    <t>Cobija manta de lana para animales de compañía Talla XL</t>
  </si>
  <si>
    <t>Colchoneta plana Talla XL</t>
  </si>
  <si>
    <t>Cama para animales de compañía Talla XL</t>
  </si>
  <si>
    <t>Plato Comededero/bebedero básico en plástico Pequeño</t>
  </si>
  <si>
    <t>Plato Comededero/bebedero básico en plastico grande</t>
  </si>
  <si>
    <t>100 GR</t>
  </si>
  <si>
    <t>Correa fija Talla XS - S</t>
  </si>
  <si>
    <t>Correa fija Talla M - L</t>
  </si>
  <si>
    <t>Correa extensible Talla L - XL</t>
  </si>
  <si>
    <t>Trailla perchera para perro Talla L - XL</t>
  </si>
  <si>
    <t>Snacks - Galletas - Premio Cachorro</t>
  </si>
  <si>
    <t>Snacks - Galletas - Premio Adulto</t>
  </si>
  <si>
    <t>Paquete 300 GR</t>
  </si>
  <si>
    <t>VALOR TOTAL PROMEDIO + IVA</t>
  </si>
  <si>
    <t>FORTALECIMIENTO.</t>
  </si>
  <si>
    <r>
      <t xml:space="preserve">Bolsa de urgencias: Este servicio debe ser atendido en el lugar establecido por el contratista bajo las siguientes condiciones  que cumpla todos los requisitos de ley la cual debe contar con los Conceptos Sanitarios Favorables , los cuales son expedidos por la secretaría Distrital de Salud </t>
    </r>
    <r>
      <rPr>
        <b/>
        <sz val="9"/>
        <color theme="1"/>
        <rFont val="Arial"/>
        <family val="2"/>
      </rPr>
      <t>VER ANEXO TECNICO</t>
    </r>
  </si>
  <si>
    <r>
      <t xml:space="preserve">Bolsa de fortalecimiento: Se brindará apoyo alimenticio para perros y gatos en situación de vulnerabilidad que se encuentren bajo su cuidado. También se puede apoyar con kits, elementos, o bonos para que puedan ser redimibles de acuerdo a las necesidades (alimento especial, elementos como: bozales, arena, traílla, colchonetas, camas, platos, entre otros) </t>
    </r>
    <r>
      <rPr>
        <b/>
        <sz val="9"/>
        <color theme="1"/>
        <rFont val="Arial"/>
        <family val="2"/>
      </rPr>
      <t>VER ANEXO TECNICO</t>
    </r>
  </si>
  <si>
    <r>
      <t xml:space="preserve">Un (1) profesional  en alguna de las siguientes profesiones: en Medicina Veterinaria, Medicina Veterinaria y Zootecnia, Ingeniería ambiental, Administración Ambiental o carreras afines, con tarjeta profesional vigente . Experiencia General de mínimo 12 meses como Coordinador de proyectos ambientales dentro de los cuales se certifique como coordinador en mínimo un (1) proyecto con animales </t>
    </r>
    <r>
      <rPr>
        <b/>
        <sz val="12"/>
        <color theme="1"/>
        <rFont val="Arial"/>
        <family val="2"/>
      </rPr>
      <t>VER ANEXO TECNICO</t>
    </r>
  </si>
  <si>
    <r>
      <t>Un (1) profesional  en alguna de las siguientes profesiones: Educación Ambiental, Trabajo social, Ingeniería Ambiental o Administración Ambiental, con tarjeta profesional vigente. Experiencia profesional mínima de 12 meses en procesos de sensibilización y socialización de proyectos ambientales en protección y bienestar animal.</t>
    </r>
    <r>
      <rPr>
        <b/>
        <sz val="12"/>
        <color theme="1"/>
        <rFont val="Arial"/>
        <family val="2"/>
      </rPr>
      <t xml:space="preserve"> VER ANEXO TECNICO</t>
    </r>
  </si>
  <si>
    <r>
      <t>Un (1) profesional médico/a veterinario/a con posgrado en etología con tarjeta profesional vigente , con un mínimo de 12 meses de experiencia profesional certificada en protección y bienestar animal.</t>
    </r>
    <r>
      <rPr>
        <b/>
        <sz val="12"/>
        <color theme="1"/>
        <rFont val="Arial"/>
        <family val="2"/>
      </rPr>
      <t>VER ANEXO TECNICO</t>
    </r>
  </si>
  <si>
    <r>
      <t xml:space="preserve">Un (1) profesional en el área de veterinaria, como mínimo de 12 meses de experiencia en cirugía animal, con tarjeta profesional vigente </t>
    </r>
    <r>
      <rPr>
        <b/>
        <sz val="12"/>
        <color theme="1"/>
        <rFont val="Arial"/>
        <family val="2"/>
      </rPr>
      <t>VER ANEXO TECNICO</t>
    </r>
  </si>
  <si>
    <r>
      <t xml:space="preserve">Un (1) profesional en el área de veterinaria, como mínimo12 meses de experiencia relacionada en anestiologia, con tarjeta profesional vigente. </t>
    </r>
    <r>
      <rPr>
        <b/>
        <sz val="12"/>
        <color theme="1"/>
        <rFont val="Arial"/>
        <family val="2"/>
      </rPr>
      <t>VER ANEXO TECNICO</t>
    </r>
  </si>
  <si>
    <t>Un (1) profesional  en alguna de las siguientes profesiones: en Medicina Veterinaria, Medicina Veterinaria y Zootecnia, Ingeniería ambiental, Administración Ambiental o carreras afines, con tarjeta profesional vigente . Experiencia General de mínimo 12 meses como Coordinador de proyectos ambientales dentro de los cuales se certifique como coordinador en mínimo un (1) proyecto con animales VER ANEXO TECNICO</t>
  </si>
  <si>
    <t>Un (1) profesional  en alguna de las siguientes profesiones: Educación Ambiental, Trabajo social, Ingeniería Ambiental o Administración Ambiental, con tarjeta profesional vigente. Experiencia profesional mínima de 12 meses en procesos de sensibilización y socialización de proyectos ambientales en protección y bienestar animal. VER ANEXO TECNICO</t>
  </si>
  <si>
    <t>Un (1) profesional médico/a veterinario/a con posgrado en etología con tarjeta profesional vigente , con un mínimo de 12 meses de experiencia profesional certificada en protección y bienestar animal.VER ANEXO TECNICO</t>
  </si>
  <si>
    <t>Un (1) profesional en el área de veterinaria, como mínimo de 12 meses de experiencia en cirugía animal, con tarjeta profesional vigente VER ANEXO TECNICO</t>
  </si>
  <si>
    <t>Un (1) profesional en el área de veterinaria, como mínimo12 meses de experiencia relacionada en anestiologia, con tarjeta profesional vigente. VER ANEXO TECNICO</t>
  </si>
  <si>
    <t>Se brindará apoyo alimenticio para perros y gatos en situación de vulnerabilidad que se encuentren bajo su cuidado. También se puede apoyar con kits y/o elementos, de acuerdo a las necesidades (alimento, elementos como: bozales, arena, traílla, colchonetas, camas, platos, entre otros)</t>
  </si>
  <si>
    <t>COTIZACION 3: LAIKA</t>
  </si>
  <si>
    <t>Bolsa de medicamentos Remitase a Bolsa Medicamentos. VER ANEXO TECNICO</t>
  </si>
  <si>
    <t>Este servicio debe ser atendido en el lugar establecido por el contratista bajo las siguientes condiciones  que cumpla todos los requisitos de ley la cual debe contar con los Conceptos Sanitarios Favorables , los cuales son expedidos por la secretaría Distrital de Salud , el cual debe tener un tiempo menor a un (1) año, para aprobación de la supervisión en comité técnico, en la cual se remitirán los casos de los animales abandonados o de calle identificados, capturados y atendidos en el proceso de atención veterinaria, que requiera una atención más especializada de acuerdo con su estado de salud, el contratista deberá garantizar las condiciones de seguridad y sanitarias para el adecuado traslado del animal de  acuerdo a la normatividad vigente.
Actividad de revisión médica veterinaria y registro de historia clínica.
Actividades de recepción, atención veterinaria y alojamiento en centro veterinario.
Eutanasia humanitaria. Remitase a Bolsa Urgencias VER ANEXO TECNICO</t>
  </si>
  <si>
    <t xml:space="preserve">Se brindará apoyo alimenticio para perros y gatos en situación de vulnerabilidad que se encuentren bajo su cuidado. También se puede apoyar con kits y/o elementos, de acuerdo a las necesidades (alimento, elementos como: bozales, arena, traílla, colchonetas, camas, platos, entre otros) Remnitase a Bolsa de Fortalecimiento.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</si>
</sst>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164" formatCode="&quot;$&quot;\ #,##0"/>
    <numFmt numFmtId="165" formatCode="&quot;$&quot;\ #,##0.00"/>
    <numFmt numFmtId="166" formatCode="_(* #,##0.00_);_(* \(#,##0.00\);_(* &quot;-&quot;??_);_(@_)"/>
    <numFmt numFmtId="167" formatCode="_-&quot;$&quot;* #,##0.00_-;\-&quot;$&quot;* #,##0.00_-;_-&quot;$&quot;* &quot;-&quot;??_-;_-@_-"/>
    <numFmt numFmtId="168" formatCode="_-&quot;$&quot;\ * #,##0_-;\-&quot;$&quot;\ * #,##0_-;_-&quot;$&quot;\ * &quot;-&quot;??_-;_-@_-"/>
    <numFmt numFmtId="169" formatCode="_-&quot;$&quot;* #,##0_-;\-&quot;$&quot;* #,##0_-;_-&quot;$&quot;* &quot;-&quot;??_-;_-@_-"/>
  </numFmts>
  <fonts count="22" x14ac:knownFonts="1">
    <font>
      <sz val="11"/>
      <color theme="1"/>
      <name val="Calibri"/>
      <family val="2"/>
      <scheme val="minor"/>
    </font>
    <font>
      <sz val="11"/>
      <color theme="1"/>
      <name val="Calibri"/>
      <family val="2"/>
      <scheme val="minor"/>
    </font>
    <font>
      <b/>
      <sz val="12"/>
      <color theme="1"/>
      <name val="Arial"/>
      <family val="2"/>
    </font>
    <font>
      <b/>
      <sz val="11"/>
      <color theme="1"/>
      <name val="Arial"/>
      <family val="2"/>
    </font>
    <font>
      <b/>
      <sz val="10"/>
      <color theme="1"/>
      <name val="Arial"/>
      <family val="2"/>
    </font>
    <font>
      <sz val="10"/>
      <color theme="1"/>
      <name val="Verdana"/>
      <family val="2"/>
    </font>
    <font>
      <b/>
      <sz val="10"/>
      <color theme="1"/>
      <name val="Verdana"/>
      <family val="2"/>
    </font>
    <font>
      <b/>
      <sz val="9"/>
      <color theme="1"/>
      <name val="Calibri"/>
      <family val="2"/>
      <scheme val="minor"/>
    </font>
    <font>
      <sz val="9"/>
      <color theme="1"/>
      <name val="Calibri"/>
      <family val="2"/>
      <scheme val="minor"/>
    </font>
    <font>
      <b/>
      <sz val="9"/>
      <color theme="1"/>
      <name val="Arial"/>
      <family val="2"/>
    </font>
    <font>
      <sz val="9"/>
      <color theme="1"/>
      <name val="Arial"/>
      <family val="2"/>
    </font>
    <font>
      <sz val="10"/>
      <color theme="1"/>
      <name val="Arial"/>
      <family val="2"/>
    </font>
    <font>
      <sz val="10"/>
      <name val="Arial"/>
      <family val="2"/>
    </font>
    <font>
      <sz val="10"/>
      <color rgb="FF000000"/>
      <name val="Arial"/>
      <family val="2"/>
    </font>
    <font>
      <b/>
      <sz val="11"/>
      <color theme="1"/>
      <name val="Calibri"/>
      <family val="2"/>
      <scheme val="minor"/>
    </font>
    <font>
      <b/>
      <sz val="20"/>
      <color theme="1"/>
      <name val="Arial"/>
      <family val="2"/>
    </font>
    <font>
      <sz val="12"/>
      <color theme="1"/>
      <name val="Calibri"/>
      <family val="2"/>
      <scheme val="minor"/>
    </font>
    <font>
      <sz val="12"/>
      <color theme="1"/>
      <name val="Arial"/>
      <family val="2"/>
    </font>
    <font>
      <sz val="11"/>
      <color theme="1"/>
      <name val="Arial"/>
      <family val="2"/>
    </font>
    <font>
      <sz val="10"/>
      <color rgb="FF000000"/>
      <name val="Arial Narrow"/>
      <family val="2"/>
    </font>
    <font>
      <sz val="10"/>
      <color theme="1"/>
      <name val="Arial Narrow"/>
      <family val="2"/>
    </font>
    <font>
      <sz val="10"/>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DBE5F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9">
    <xf numFmtId="0" fontId="0" fillId="0" borderId="0"/>
    <xf numFmtId="41" fontId="1" fillId="0" borderId="0" applyFont="0" applyFill="0" applyBorder="0" applyAlignment="0" applyProtection="0"/>
    <xf numFmtId="42" fontId="1" fillId="0" borderId="0" applyFont="0" applyFill="0" applyBorder="0" applyAlignment="0" applyProtection="0"/>
    <xf numFmtId="0" fontId="5" fillId="0" borderId="3" applyNumberFormat="0" applyFill="0" applyProtection="0">
      <alignment horizontal="left" vertical="center"/>
    </xf>
    <xf numFmtId="0" fontId="6" fillId="6" borderId="0" applyNumberFormat="0" applyBorder="0" applyProtection="0">
      <alignment horizontal="center" vertical="center"/>
    </xf>
    <xf numFmtId="166" fontId="1" fillId="0" borderId="0" applyFont="0" applyFill="0" applyBorder="0" applyAlignment="0" applyProtection="0"/>
    <xf numFmtId="0" fontId="12" fillId="0" borderId="0"/>
    <xf numFmtId="44" fontId="1" fillId="0" borderId="0" applyFont="0" applyFill="0" applyBorder="0" applyAlignment="0" applyProtection="0"/>
    <xf numFmtId="167"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wrapText="1"/>
    </xf>
    <xf numFmtId="0" fontId="8" fillId="0" borderId="0" xfId="0" applyFont="1"/>
    <xf numFmtId="164" fontId="9" fillId="2" borderId="3" xfId="2"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vertical="top" wrapText="1"/>
    </xf>
    <xf numFmtId="0" fontId="10" fillId="0" borderId="3" xfId="0" applyFont="1" applyBorder="1"/>
    <xf numFmtId="0" fontId="8" fillId="0" borderId="0" xfId="0" applyFont="1" applyAlignment="1">
      <alignment wrapText="1"/>
    </xf>
    <xf numFmtId="0" fontId="11" fillId="0" borderId="0" xfId="0" applyFont="1"/>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3" xfId="0" applyFont="1" applyBorder="1"/>
    <xf numFmtId="0" fontId="11" fillId="0" borderId="0" xfId="0" applyFont="1" applyAlignment="1">
      <alignment horizontal="left"/>
    </xf>
    <xf numFmtId="166" fontId="12" fillId="0" borderId="5" xfId="5" applyFont="1" applyFill="1" applyBorder="1" applyAlignment="1" applyProtection="1">
      <alignment horizontal="center" vertical="center" wrapText="1"/>
      <protection locked="0" hidden="1"/>
    </xf>
    <xf numFmtId="0" fontId="4" fillId="4" borderId="3" xfId="0" applyFont="1" applyFill="1" applyBorder="1" applyAlignment="1">
      <alignment horizontal="center" vertical="center" wrapText="1"/>
    </xf>
    <xf numFmtId="0" fontId="13" fillId="0" borderId="3" xfId="0" applyFont="1" applyBorder="1" applyAlignment="1" applyProtection="1">
      <alignment horizontal="center" vertical="center"/>
      <protection locked="0" hidden="1"/>
    </xf>
    <xf numFmtId="0" fontId="13" fillId="0" borderId="3" xfId="0" applyFont="1" applyBorder="1" applyAlignment="1" applyProtection="1">
      <alignment horizontal="center" vertical="center" wrapText="1"/>
      <protection locked="0" hidden="1"/>
    </xf>
    <xf numFmtId="0" fontId="13" fillId="0" borderId="3" xfId="0" applyFont="1" applyBorder="1" applyAlignment="1" applyProtection="1">
      <alignment vertical="center" wrapText="1"/>
      <protection locked="0" hidden="1"/>
    </xf>
    <xf numFmtId="0" fontId="12" fillId="0" borderId="0" xfId="6" applyFont="1" applyAlignment="1" applyProtection="1">
      <alignment horizontal="center" wrapText="1"/>
      <protection locked="0" hidden="1"/>
    </xf>
    <xf numFmtId="0" fontId="12" fillId="0" borderId="0" xfId="6" applyFont="1" applyAlignment="1" applyProtection="1">
      <alignment wrapText="1"/>
      <protection locked="0" hidden="1"/>
    </xf>
    <xf numFmtId="0" fontId="12" fillId="5" borderId="0" xfId="6" applyFont="1" applyFill="1" applyAlignment="1" applyProtection="1">
      <alignment wrapText="1"/>
      <protection locked="0" hidden="1"/>
    </xf>
    <xf numFmtId="0" fontId="9" fillId="4" borderId="3" xfId="0" applyFont="1" applyFill="1" applyBorder="1" applyAlignment="1">
      <alignment horizontal="center" vertical="center" wrapText="1"/>
    </xf>
    <xf numFmtId="0" fontId="10" fillId="5" borderId="3" xfId="0" applyFont="1" applyFill="1" applyBorder="1" applyAlignment="1">
      <alignment vertical="top" wrapText="1"/>
    </xf>
    <xf numFmtId="0" fontId="9"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42" fontId="14" fillId="4" borderId="3" xfId="2" applyFont="1" applyFill="1" applyBorder="1" applyAlignment="1">
      <alignment horizontal="center" vertical="center" wrapText="1"/>
    </xf>
    <xf numFmtId="167" fontId="14" fillId="4" borderId="3" xfId="8" applyFont="1" applyFill="1" applyBorder="1" applyAlignment="1">
      <alignment horizontal="center" vertical="center" wrapText="1"/>
    </xf>
    <xf numFmtId="0" fontId="17" fillId="0" borderId="3" xfId="0" applyFont="1" applyBorder="1" applyAlignment="1">
      <alignment vertical="top" wrapText="1"/>
    </xf>
    <xf numFmtId="165" fontId="18" fillId="5" borderId="3" xfId="1" applyNumberFormat="1" applyFont="1" applyFill="1" applyBorder="1" applyAlignment="1">
      <alignment horizontal="center" vertical="center" wrapText="1"/>
    </xf>
    <xf numFmtId="165" fontId="0" fillId="0" borderId="3" xfId="0" applyNumberFormat="1" applyBorder="1" applyAlignment="1">
      <alignment horizontal="center" vertical="center"/>
    </xf>
    <xf numFmtId="167" fontId="0" fillId="2" borderId="3" xfId="8" applyFont="1" applyFill="1" applyBorder="1" applyAlignment="1">
      <alignment horizontal="center" vertical="center"/>
    </xf>
    <xf numFmtId="165" fontId="18" fillId="5" borderId="3" xfId="1" applyNumberFormat="1" applyFont="1" applyFill="1" applyBorder="1" applyAlignment="1">
      <alignment horizontal="right" vertical="center" wrapText="1"/>
    </xf>
    <xf numFmtId="165" fontId="0" fillId="0" borderId="3" xfId="0" applyNumberFormat="1" applyBorder="1" applyAlignment="1">
      <alignment vertical="center"/>
    </xf>
    <xf numFmtId="167" fontId="0" fillId="2" borderId="4" xfId="8" applyFont="1" applyFill="1" applyBorder="1" applyAlignment="1">
      <alignment horizontal="center" vertical="center"/>
    </xf>
    <xf numFmtId="0" fontId="17" fillId="0" borderId="3" xfId="0" applyFont="1" applyBorder="1" applyAlignment="1">
      <alignment horizontal="center" vertical="center" wrapText="1"/>
    </xf>
    <xf numFmtId="0" fontId="0" fillId="0" borderId="3" xfId="0" applyBorder="1"/>
    <xf numFmtId="0" fontId="0" fillId="0" borderId="3" xfId="0" applyBorder="1" applyAlignment="1">
      <alignment horizontal="center" vertical="center"/>
    </xf>
    <xf numFmtId="0" fontId="18" fillId="0" borderId="3" xfId="0" applyFont="1" applyBorder="1"/>
    <xf numFmtId="0" fontId="0" fillId="0" borderId="0" xfId="0" applyAlignment="1">
      <alignment wrapText="1"/>
    </xf>
    <xf numFmtId="0" fontId="0" fillId="5" borderId="0" xfId="0" applyFill="1"/>
    <xf numFmtId="167" fontId="0" fillId="0" borderId="0" xfId="8" applyFont="1" applyAlignment="1">
      <alignment horizontal="center" vertical="center"/>
    </xf>
    <xf numFmtId="167" fontId="0" fillId="0" borderId="3" xfId="8" applyFont="1" applyBorder="1" applyAlignment="1">
      <alignment vertical="center"/>
    </xf>
    <xf numFmtId="167" fontId="14" fillId="2" borderId="4" xfId="8" applyFont="1" applyFill="1" applyBorder="1" applyAlignment="1">
      <alignment horizontal="center" vertical="center"/>
    </xf>
    <xf numFmtId="167" fontId="14" fillId="4" borderId="3" xfId="8" applyFont="1" applyFill="1" applyBorder="1" applyAlignment="1">
      <alignment horizontal="center" vertical="center"/>
    </xf>
    <xf numFmtId="167" fontId="14" fillId="2" borderId="3" xfId="8" applyFont="1" applyFill="1" applyBorder="1" applyAlignment="1">
      <alignment horizontal="center" vertical="center"/>
    </xf>
    <xf numFmtId="168" fontId="8" fillId="5" borderId="0" xfId="7" applyNumberFormat="1" applyFont="1" applyFill="1"/>
    <xf numFmtId="168" fontId="9" fillId="3" borderId="3" xfId="7" applyNumberFormat="1" applyFont="1" applyFill="1" applyBorder="1" applyAlignment="1">
      <alignment horizontal="center" vertical="center" wrapText="1"/>
    </xf>
    <xf numFmtId="168" fontId="9" fillId="7" borderId="3" xfId="7" applyNumberFormat="1" applyFont="1" applyFill="1" applyBorder="1" applyAlignment="1">
      <alignment horizontal="center" vertical="center" wrapText="1"/>
    </xf>
    <xf numFmtId="168" fontId="9" fillId="8" borderId="3" xfId="7" applyNumberFormat="1" applyFont="1" applyFill="1" applyBorder="1" applyAlignment="1">
      <alignment horizontal="center" vertical="center" wrapText="1"/>
    </xf>
    <xf numFmtId="168" fontId="8" fillId="0" borderId="0" xfId="7" applyNumberFormat="1" applyFont="1"/>
    <xf numFmtId="168" fontId="8" fillId="3" borderId="0" xfId="7" applyNumberFormat="1" applyFont="1" applyFill="1"/>
    <xf numFmtId="168" fontId="8" fillId="7" borderId="0" xfId="7" applyNumberFormat="1" applyFont="1" applyFill="1"/>
    <xf numFmtId="0" fontId="10" fillId="0" borderId="3" xfId="0" applyFont="1" applyBorder="1" applyAlignment="1">
      <alignment horizontal="center" vertical="center" wrapText="1"/>
    </xf>
    <xf numFmtId="168" fontId="9" fillId="8" borderId="3" xfId="7" applyNumberFormat="1" applyFont="1" applyFill="1" applyBorder="1" applyAlignment="1">
      <alignment horizontal="right" vertical="center" wrapText="1"/>
    </xf>
    <xf numFmtId="168" fontId="7" fillId="5" borderId="0" xfId="7" applyNumberFormat="1" applyFont="1" applyFill="1"/>
    <xf numFmtId="168" fontId="7" fillId="0" borderId="0" xfId="7" applyNumberFormat="1" applyFont="1"/>
    <xf numFmtId="168" fontId="7" fillId="8" borderId="0" xfId="7" applyNumberFormat="1" applyFont="1" applyFill="1"/>
    <xf numFmtId="164" fontId="8" fillId="0" borderId="0" xfId="0" applyNumberFormat="1" applyFont="1"/>
    <xf numFmtId="164" fontId="9" fillId="2" borderId="3" xfId="1" applyNumberFormat="1" applyFont="1" applyFill="1" applyBorder="1" applyAlignment="1">
      <alignment horizontal="right" vertical="center" wrapText="1"/>
    </xf>
    <xf numFmtId="168" fontId="4" fillId="4" borderId="3" xfId="7" applyNumberFormat="1" applyFont="1" applyFill="1" applyBorder="1" applyAlignment="1">
      <alignment horizontal="center" vertical="center" wrapText="1"/>
    </xf>
    <xf numFmtId="168" fontId="11" fillId="0" borderId="3" xfId="7" applyNumberFormat="1" applyFont="1" applyBorder="1" applyAlignment="1">
      <alignment vertical="center"/>
    </xf>
    <xf numFmtId="168" fontId="11" fillId="0" borderId="0" xfId="7" applyNumberFormat="1" applyFont="1"/>
    <xf numFmtId="0" fontId="11" fillId="0" borderId="0" xfId="0" applyFont="1" applyAlignment="1">
      <alignment horizontal="center"/>
    </xf>
    <xf numFmtId="169" fontId="11" fillId="0" borderId="3" xfId="8" applyNumberFormat="1" applyFont="1" applyBorder="1"/>
    <xf numFmtId="0" fontId="13" fillId="0" borderId="1" xfId="0" applyFont="1" applyBorder="1" applyAlignment="1" applyProtection="1">
      <alignment horizontal="left" vertical="center" wrapText="1"/>
      <protection locked="0" hidden="1"/>
    </xf>
    <xf numFmtId="0" fontId="13" fillId="0" borderId="1" xfId="0" applyFont="1" applyBorder="1" applyAlignment="1" applyProtection="1">
      <alignment vertical="center" wrapText="1"/>
      <protection locked="0" hidden="1"/>
    </xf>
    <xf numFmtId="168" fontId="11" fillId="0" borderId="3" xfId="7" applyNumberFormat="1" applyFont="1" applyBorder="1"/>
    <xf numFmtId="169" fontId="11" fillId="0" borderId="3" xfId="8" applyNumberFormat="1" applyFont="1" applyBorder="1" applyAlignment="1">
      <alignment vertical="center"/>
    </xf>
    <xf numFmtId="167" fontId="11" fillId="0" borderId="3" xfId="8" applyFont="1" applyBorder="1" applyAlignment="1">
      <alignment vertical="center"/>
    </xf>
    <xf numFmtId="168" fontId="11" fillId="0" borderId="3" xfId="0" applyNumberFormat="1" applyFont="1" applyBorder="1"/>
    <xf numFmtId="168" fontId="11" fillId="0" borderId="3" xfId="0" applyNumberFormat="1" applyFont="1" applyBorder="1" applyAlignment="1">
      <alignment vertical="center"/>
    </xf>
    <xf numFmtId="168" fontId="11" fillId="0" borderId="0" xfId="0" applyNumberFormat="1" applyFont="1"/>
    <xf numFmtId="169" fontId="11" fillId="9" borderId="3" xfId="8" applyNumberFormat="1" applyFont="1" applyFill="1" applyBorder="1" applyAlignment="1">
      <alignment vertical="center"/>
    </xf>
    <xf numFmtId="0" fontId="3" fillId="9" borderId="3" xfId="0" applyFont="1" applyFill="1" applyBorder="1" applyAlignment="1">
      <alignment horizontal="center" vertical="center" wrapText="1"/>
    </xf>
    <xf numFmtId="0" fontId="17" fillId="9" borderId="3" xfId="0" applyFont="1" applyFill="1" applyBorder="1" applyAlignment="1">
      <alignment vertical="top" wrapText="1"/>
    </xf>
    <xf numFmtId="165" fontId="18" fillId="9" borderId="3" xfId="1" applyNumberFormat="1" applyFont="1" applyFill="1" applyBorder="1" applyAlignment="1">
      <alignment horizontal="right" vertical="center" wrapText="1"/>
    </xf>
    <xf numFmtId="165" fontId="0" fillId="9" borderId="3" xfId="0" applyNumberFormat="1" applyFill="1" applyBorder="1" applyAlignment="1">
      <alignment vertical="center"/>
    </xf>
    <xf numFmtId="167" fontId="0" fillId="9" borderId="3" xfId="8" applyFont="1" applyFill="1" applyBorder="1" applyAlignment="1">
      <alignment horizontal="center" vertical="center"/>
    </xf>
    <xf numFmtId="0" fontId="3"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xf numFmtId="0" fontId="10" fillId="0" borderId="3" xfId="0" applyFont="1" applyFill="1" applyBorder="1" applyAlignment="1">
      <alignment vertical="top" wrapText="1"/>
    </xf>
    <xf numFmtId="0" fontId="8" fillId="0" borderId="0" xfId="0" applyFont="1" applyFill="1"/>
    <xf numFmtId="0" fontId="17" fillId="0" borderId="3" xfId="0" applyFont="1" applyFill="1" applyBorder="1" applyAlignment="1">
      <alignment vertical="top" wrapText="1"/>
    </xf>
    <xf numFmtId="165" fontId="18" fillId="0" borderId="3" xfId="1" applyNumberFormat="1" applyFont="1" applyFill="1" applyBorder="1" applyAlignment="1">
      <alignment horizontal="center" vertical="center" wrapText="1"/>
    </xf>
    <xf numFmtId="0" fontId="0" fillId="0" borderId="3" xfId="0" applyFill="1" applyBorder="1" applyAlignment="1">
      <alignment horizontal="center" vertical="center"/>
    </xf>
    <xf numFmtId="0" fontId="0" fillId="0" borderId="0" xfId="0" applyFill="1"/>
    <xf numFmtId="0" fontId="10" fillId="0" borderId="3" xfId="0" applyFont="1" applyBorder="1" applyAlignment="1">
      <alignment horizontal="left" vertical="center" wrapText="1"/>
    </xf>
    <xf numFmtId="168" fontId="9" fillId="0" borderId="3" xfId="7" applyNumberFormat="1" applyFont="1" applyFill="1" applyBorder="1" applyAlignment="1">
      <alignment horizontal="center" vertical="center" wrapText="1"/>
    </xf>
    <xf numFmtId="0" fontId="8" fillId="5" borderId="0" xfId="0" applyFont="1" applyFill="1"/>
    <xf numFmtId="0" fontId="9" fillId="5"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5" borderId="4" xfId="0" applyFont="1" applyFill="1" applyBorder="1" applyAlignment="1">
      <alignment horizontal="left" vertical="center" wrapText="1"/>
    </xf>
    <xf numFmtId="168" fontId="9" fillId="5" borderId="3" xfId="7" applyNumberFormat="1" applyFont="1" applyFill="1" applyBorder="1" applyAlignment="1">
      <alignment horizontal="right" vertical="center" wrapText="1"/>
    </xf>
    <xf numFmtId="0" fontId="8" fillId="5" borderId="0" xfId="0" applyFont="1" applyFill="1" applyAlignment="1">
      <alignment horizontal="center" vertical="center"/>
    </xf>
    <xf numFmtId="0" fontId="11" fillId="0" borderId="3" xfId="0" applyFont="1" applyBorder="1" applyAlignment="1">
      <alignment horizontal="center" vertical="center"/>
    </xf>
    <xf numFmtId="0" fontId="19" fillId="0" borderId="3" xfId="0" applyFont="1" applyBorder="1" applyAlignment="1">
      <alignment vertical="center" wrapText="1"/>
    </xf>
    <xf numFmtId="0" fontId="20" fillId="0" borderId="3" xfId="0" applyFont="1" applyBorder="1" applyAlignment="1">
      <alignment horizontal="center" vertical="center"/>
    </xf>
    <xf numFmtId="0" fontId="11" fillId="0" borderId="0" xfId="0" applyFont="1" applyAlignment="1">
      <alignment horizontal="center" vertical="center"/>
    </xf>
    <xf numFmtId="0" fontId="12" fillId="0" borderId="0" xfId="6" applyFont="1" applyAlignment="1" applyProtection="1">
      <alignment horizontal="center" vertical="center" wrapText="1"/>
      <protection locked="0" hidden="1"/>
    </xf>
    <xf numFmtId="0" fontId="12" fillId="0" borderId="0" xfId="6" applyFont="1" applyAlignment="1" applyProtection="1">
      <alignment vertical="center" wrapText="1"/>
      <protection locked="0" hidden="1"/>
    </xf>
    <xf numFmtId="0" fontId="12" fillId="5" borderId="0" xfId="6" applyFont="1" applyFill="1" applyAlignment="1" applyProtection="1">
      <alignment vertical="center" wrapText="1"/>
      <protection locked="0" hidden="1"/>
    </xf>
    <xf numFmtId="0" fontId="12" fillId="5" borderId="3" xfId="6" applyFont="1" applyFill="1" applyBorder="1" applyAlignment="1" applyProtection="1">
      <alignment vertical="center" wrapText="1"/>
      <protection locked="0" hidden="1"/>
    </xf>
    <xf numFmtId="0" fontId="21" fillId="0" borderId="0" xfId="0" applyFont="1" applyAlignment="1">
      <alignment vertical="center"/>
    </xf>
    <xf numFmtId="0" fontId="21" fillId="0" borderId="0" xfId="0" applyFont="1"/>
    <xf numFmtId="0" fontId="4" fillId="4" borderId="3" xfId="0" applyFont="1" applyFill="1" applyBorder="1" applyAlignment="1">
      <alignment horizontal="center" vertical="center" wrapText="1"/>
    </xf>
    <xf numFmtId="168" fontId="4" fillId="4" borderId="3" xfId="7" applyNumberFormat="1" applyFont="1" applyFill="1" applyBorder="1" applyAlignment="1">
      <alignment horizontal="center" vertical="center" wrapText="1"/>
    </xf>
    <xf numFmtId="0" fontId="12" fillId="5" borderId="3" xfId="6" applyFont="1" applyFill="1" applyBorder="1" applyAlignment="1" applyProtection="1">
      <alignment horizontal="center" vertical="center" wrapText="1"/>
      <protection locked="0" hidden="1"/>
    </xf>
    <xf numFmtId="0" fontId="19" fillId="0" borderId="3" xfId="0" applyFont="1" applyBorder="1" applyAlignment="1">
      <alignment horizontal="center" vertical="center" wrapText="1"/>
    </xf>
    <xf numFmtId="169" fontId="7" fillId="2" borderId="3" xfId="8" applyNumberFormat="1" applyFont="1" applyFill="1" applyBorder="1" applyAlignment="1">
      <alignment horizontal="center" vertical="center"/>
    </xf>
    <xf numFmtId="1" fontId="0" fillId="0" borderId="0" xfId="0" applyNumberFormat="1" applyAlignment="1">
      <alignment horizontal="center"/>
    </xf>
    <xf numFmtId="1" fontId="9" fillId="0" borderId="3" xfId="7" applyNumberFormat="1" applyFont="1" applyFill="1" applyBorder="1" applyAlignment="1">
      <alignment horizontal="center" vertical="center" wrapText="1"/>
    </xf>
    <xf numFmtId="1" fontId="9" fillId="4" borderId="3" xfId="0" applyNumberFormat="1" applyFont="1" applyFill="1" applyBorder="1" applyAlignment="1">
      <alignment horizontal="center" vertical="center" wrapText="1"/>
    </xf>
    <xf numFmtId="1" fontId="9" fillId="0" borderId="3" xfId="0" applyNumberFormat="1" applyFont="1" applyBorder="1" applyAlignment="1">
      <alignment horizontal="center" vertical="center" wrapText="1"/>
    </xf>
    <xf numFmtId="168" fontId="8" fillId="0" borderId="0" xfId="7" applyNumberFormat="1"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horizontal="left" vertical="center" wrapText="1"/>
    </xf>
    <xf numFmtId="168" fontId="8" fillId="5" borderId="0" xfId="7" applyNumberFormat="1" applyFont="1" applyFill="1" applyAlignment="1">
      <alignment vertical="center"/>
    </xf>
    <xf numFmtId="168" fontId="21" fillId="0" borderId="3" xfId="7" applyNumberFormat="1" applyFont="1" applyBorder="1" applyAlignment="1">
      <alignment vertical="center"/>
    </xf>
    <xf numFmtId="168" fontId="21" fillId="0" borderId="0" xfId="7" applyNumberFormat="1" applyFont="1" applyAlignment="1">
      <alignment vertical="center"/>
    </xf>
    <xf numFmtId="168" fontId="21" fillId="0" borderId="3" xfId="0" applyNumberFormat="1" applyFont="1" applyBorder="1" applyAlignment="1">
      <alignment horizontal="center" vertical="center"/>
    </xf>
    <xf numFmtId="168" fontId="7" fillId="0" borderId="0" xfId="7" applyNumberFormat="1" applyFont="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3" fillId="4" borderId="4"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9" fillId="4" borderId="3" xfId="0" applyFont="1" applyFill="1" applyBorder="1" applyAlignment="1">
      <alignment horizontal="center" vertical="center" wrapText="1"/>
    </xf>
    <xf numFmtId="0" fontId="9" fillId="4"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9" fillId="4" borderId="4" xfId="0" applyFont="1" applyFill="1" applyBorder="1" applyAlignment="1">
      <alignment horizontal="center" vertical="top" wrapText="1"/>
    </xf>
    <xf numFmtId="0" fontId="4" fillId="4" borderId="3" xfId="0" applyFont="1" applyFill="1" applyBorder="1" applyAlignment="1">
      <alignment horizontal="center" vertical="center"/>
    </xf>
    <xf numFmtId="168" fontId="4" fillId="4" borderId="1" xfId="7" applyNumberFormat="1" applyFont="1" applyFill="1" applyBorder="1" applyAlignment="1">
      <alignment horizontal="center" vertical="center" wrapText="1"/>
    </xf>
    <xf numFmtId="168" fontId="4" fillId="4" borderId="4" xfId="7"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3" fillId="0" borderId="3" xfId="0" applyFont="1" applyBorder="1" applyAlignment="1" applyProtection="1">
      <alignment horizontal="center" vertical="center" wrapText="1"/>
      <protection locked="0" hidden="1"/>
    </xf>
    <xf numFmtId="0" fontId="13" fillId="0" borderId="3" xfId="0" applyFont="1" applyBorder="1" applyAlignment="1" applyProtection="1">
      <alignment horizontal="center" vertical="center"/>
      <protection locked="0" hidden="1"/>
    </xf>
    <xf numFmtId="0" fontId="13" fillId="0" borderId="3" xfId="6" applyFont="1" applyBorder="1" applyAlignment="1" applyProtection="1">
      <alignment horizontal="center" vertical="center" wrapText="1"/>
      <protection locked="0" hidden="1"/>
    </xf>
    <xf numFmtId="166" fontId="12" fillId="0" borderId="7" xfId="5" applyFont="1" applyFill="1" applyBorder="1" applyAlignment="1" applyProtection="1">
      <alignment horizontal="center" vertical="center" wrapText="1"/>
      <protection locked="0" hidden="1"/>
    </xf>
    <xf numFmtId="166" fontId="12" fillId="0" borderId="0" xfId="5" applyFont="1" applyFill="1" applyBorder="1" applyAlignment="1" applyProtection="1">
      <alignment horizontal="center" vertical="center" wrapText="1"/>
      <protection locked="0" hidden="1"/>
    </xf>
    <xf numFmtId="166" fontId="12" fillId="0" borderId="3" xfId="5" applyFont="1" applyFill="1" applyBorder="1" applyAlignment="1" applyProtection="1">
      <alignment horizontal="center" vertical="center" wrapText="1"/>
      <protection locked="0" hidden="1"/>
    </xf>
    <xf numFmtId="0" fontId="12" fillId="0" borderId="3" xfId="6" applyFont="1" applyBorder="1" applyAlignment="1" applyProtection="1">
      <alignment horizontal="center" vertical="center" wrapText="1"/>
      <protection locked="0" hidden="1"/>
    </xf>
    <xf numFmtId="0" fontId="4" fillId="4" borderId="3" xfId="0" applyFont="1" applyFill="1" applyBorder="1" applyAlignment="1">
      <alignment horizontal="center" vertical="center" wrapText="1"/>
    </xf>
    <xf numFmtId="168" fontId="4" fillId="4" borderId="3" xfId="7" applyNumberFormat="1" applyFont="1" applyFill="1" applyBorder="1" applyAlignment="1">
      <alignment horizontal="center" vertical="center" wrapText="1"/>
    </xf>
    <xf numFmtId="0" fontId="12" fillId="0" borderId="5" xfId="6" applyFont="1" applyBorder="1" applyAlignment="1" applyProtection="1">
      <alignment horizontal="center" vertical="center" wrapText="1"/>
      <protection locked="0" hidden="1"/>
    </xf>
    <xf numFmtId="0" fontId="12" fillId="0" borderId="8" xfId="6" applyFont="1" applyBorder="1" applyAlignment="1" applyProtection="1">
      <alignment horizontal="center" vertical="center" wrapText="1"/>
      <protection locked="0" hidden="1"/>
    </xf>
    <xf numFmtId="0" fontId="12" fillId="0" borderId="6" xfId="6" applyFont="1" applyBorder="1" applyAlignment="1" applyProtection="1">
      <alignment horizontal="center" vertical="center" wrapText="1"/>
      <protection locked="0" hidden="1"/>
    </xf>
  </cellXfs>
  <cellStyles count="9">
    <cellStyle name="BodyStyleWithBorder" xfId="3" xr:uid="{00000000-0005-0000-0000-000000000000}"/>
    <cellStyle name="HeaderStyle" xfId="4" xr:uid="{00000000-0005-0000-0000-000001000000}"/>
    <cellStyle name="Millares [0]" xfId="1" builtinId="6"/>
    <cellStyle name="Millares 2" xfId="5" xr:uid="{00000000-0005-0000-0000-000003000000}"/>
    <cellStyle name="Moneda" xfId="7" builtinId="4"/>
    <cellStyle name="Moneda [0]" xfId="2" builtinId="7"/>
    <cellStyle name="Moneda 2" xfId="8" xr:uid="{3E2A23FC-0061-4193-A328-676D287FDB2B}"/>
    <cellStyle name="Normal" xfId="0" builtinId="0"/>
    <cellStyle name="Normal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A2A5C-656C-48D0-B845-1180B7B85931}">
  <dimension ref="A2:K36"/>
  <sheetViews>
    <sheetView zoomScale="60" zoomScaleNormal="60" workbookViewId="0">
      <selection activeCell="N6" sqref="N6"/>
    </sheetView>
  </sheetViews>
  <sheetFormatPr baseColWidth="10" defaultRowHeight="15" x14ac:dyDescent="0.25"/>
  <cols>
    <col min="1" max="1" width="6.5703125" customWidth="1"/>
    <col min="2" max="2" width="25.5703125" customWidth="1"/>
    <col min="3" max="3" width="20.7109375" customWidth="1"/>
    <col min="4" max="4" width="83" customWidth="1"/>
    <col min="5" max="5" width="16.42578125" customWidth="1"/>
    <col min="6" max="7" width="17.42578125" customWidth="1"/>
    <col min="8" max="8" width="19.5703125" style="39" customWidth="1"/>
    <col min="9" max="9" width="21" customWidth="1"/>
    <col min="10" max="10" width="20" customWidth="1"/>
    <col min="11" max="11" width="25.28515625" style="40" customWidth="1"/>
  </cols>
  <sheetData>
    <row r="2" spans="1:11" ht="67.5" customHeight="1" x14ac:dyDescent="0.25">
      <c r="A2" s="128" t="s">
        <v>94</v>
      </c>
      <c r="B2" s="128"/>
      <c r="C2" s="128"/>
      <c r="D2" s="128"/>
      <c r="E2" s="128"/>
      <c r="F2" s="128"/>
      <c r="G2" s="128"/>
      <c r="H2" s="128"/>
      <c r="I2" s="128"/>
      <c r="J2" s="128"/>
      <c r="K2" s="128"/>
    </row>
    <row r="3" spans="1:11" ht="5.25" customHeight="1" x14ac:dyDescent="0.25">
      <c r="A3" s="129"/>
      <c r="B3" s="130"/>
      <c r="C3" s="130"/>
      <c r="D3" s="130"/>
      <c r="E3" s="130"/>
      <c r="F3" s="130"/>
      <c r="G3" s="130"/>
      <c r="H3" s="130"/>
      <c r="I3" s="130"/>
      <c r="J3" s="130"/>
      <c r="K3" s="130"/>
    </row>
    <row r="4" spans="1:11" ht="64.5" customHeight="1" x14ac:dyDescent="0.25">
      <c r="A4" s="24">
        <v>11</v>
      </c>
      <c r="B4" s="24" t="s">
        <v>1</v>
      </c>
      <c r="C4" s="24" t="s">
        <v>2</v>
      </c>
      <c r="D4" s="24" t="s">
        <v>3</v>
      </c>
      <c r="E4" s="24" t="s">
        <v>4</v>
      </c>
      <c r="F4" s="24" t="s">
        <v>5</v>
      </c>
      <c r="G4" s="24" t="s">
        <v>312</v>
      </c>
      <c r="H4" s="25" t="s">
        <v>313</v>
      </c>
      <c r="I4" s="25" t="s">
        <v>314</v>
      </c>
      <c r="J4" s="25" t="s">
        <v>315</v>
      </c>
      <c r="K4" s="26" t="s">
        <v>333</v>
      </c>
    </row>
    <row r="5" spans="1:11" ht="39.75" customHeight="1" x14ac:dyDescent="0.25">
      <c r="A5" s="126" t="s">
        <v>316</v>
      </c>
      <c r="B5" s="127"/>
      <c r="C5" s="127"/>
      <c r="D5" s="127"/>
      <c r="E5" s="127"/>
      <c r="F5" s="127"/>
      <c r="G5" s="127"/>
      <c r="H5" s="127"/>
      <c r="I5" s="127"/>
      <c r="J5" s="127"/>
      <c r="K5" s="131"/>
    </row>
    <row r="6" spans="1:11" ht="181.5" x14ac:dyDescent="0.25">
      <c r="A6" s="1">
        <v>1</v>
      </c>
      <c r="B6" s="1" t="s">
        <v>7</v>
      </c>
      <c r="C6" s="1" t="s">
        <v>8</v>
      </c>
      <c r="D6" s="27" t="s">
        <v>317</v>
      </c>
      <c r="E6" s="1" t="s">
        <v>9</v>
      </c>
      <c r="F6" s="1">
        <v>150</v>
      </c>
      <c r="G6" s="1"/>
      <c r="H6" s="28">
        <v>111500</v>
      </c>
      <c r="I6" s="29">
        <f>H6*19%</f>
        <v>21185</v>
      </c>
      <c r="J6" s="29">
        <f>H6+I6</f>
        <v>132685</v>
      </c>
      <c r="K6" s="30">
        <f>J6*F6</f>
        <v>19902750</v>
      </c>
    </row>
    <row r="7" spans="1:11" ht="198" customHeight="1" x14ac:dyDescent="0.25">
      <c r="A7" s="73">
        <v>2</v>
      </c>
      <c r="B7" s="73" t="s">
        <v>318</v>
      </c>
      <c r="C7" s="73" t="s">
        <v>11</v>
      </c>
      <c r="D7" s="74" t="s">
        <v>319</v>
      </c>
      <c r="E7" s="73" t="s">
        <v>20</v>
      </c>
      <c r="F7" s="73">
        <v>1</v>
      </c>
      <c r="G7" s="73">
        <v>5</v>
      </c>
      <c r="H7" s="75">
        <v>3500000</v>
      </c>
      <c r="I7" s="76">
        <f>H7*19%</f>
        <v>665000</v>
      </c>
      <c r="J7" s="76">
        <f>H7+I7</f>
        <v>4165000</v>
      </c>
      <c r="K7" s="77">
        <f>J7*F7*5</f>
        <v>20825000</v>
      </c>
    </row>
    <row r="8" spans="1:11" ht="60.75" x14ac:dyDescent="0.25">
      <c r="A8" s="1">
        <v>3</v>
      </c>
      <c r="B8" s="1" t="s">
        <v>12</v>
      </c>
      <c r="C8" s="1">
        <v>42000000</v>
      </c>
      <c r="D8" s="27" t="s">
        <v>320</v>
      </c>
      <c r="E8" s="1" t="s">
        <v>9</v>
      </c>
      <c r="F8" s="1">
        <v>350</v>
      </c>
      <c r="G8" s="1"/>
      <c r="H8" s="31">
        <v>14200</v>
      </c>
      <c r="I8" s="32">
        <f>H8*19%</f>
        <v>2698</v>
      </c>
      <c r="J8" s="32">
        <f>H8+I8</f>
        <v>16898</v>
      </c>
      <c r="K8" s="30">
        <f>J8*F8</f>
        <v>5914300</v>
      </c>
    </row>
    <row r="9" spans="1:11" x14ac:dyDescent="0.25">
      <c r="A9" s="126" t="s">
        <v>321</v>
      </c>
      <c r="B9" s="127"/>
      <c r="C9" s="127"/>
      <c r="D9" s="127"/>
      <c r="E9" s="127"/>
      <c r="F9" s="127"/>
      <c r="G9" s="127"/>
      <c r="H9" s="127"/>
      <c r="I9" s="127"/>
      <c r="J9" s="127"/>
      <c r="K9" s="33">
        <f>K6+K7+K8</f>
        <v>46642050</v>
      </c>
    </row>
    <row r="10" spans="1:11" ht="45.75" customHeight="1" x14ac:dyDescent="0.25">
      <c r="A10" s="126" t="s">
        <v>322</v>
      </c>
      <c r="B10" s="127"/>
      <c r="C10" s="127"/>
      <c r="D10" s="127"/>
      <c r="E10" s="127"/>
      <c r="F10" s="127"/>
      <c r="G10" s="127"/>
      <c r="H10" s="127"/>
      <c r="I10" s="127"/>
      <c r="J10" s="127"/>
      <c r="K10" s="131"/>
    </row>
    <row r="11" spans="1:11" ht="180.75" x14ac:dyDescent="0.25">
      <c r="A11" s="1">
        <v>4</v>
      </c>
      <c r="B11" s="1" t="s">
        <v>13</v>
      </c>
      <c r="C11" s="1" t="s">
        <v>14</v>
      </c>
      <c r="D11" s="27" t="s">
        <v>323</v>
      </c>
      <c r="E11" s="1" t="s">
        <v>9</v>
      </c>
      <c r="F11" s="1">
        <v>800</v>
      </c>
      <c r="G11" s="1"/>
      <c r="H11" s="28">
        <v>98500</v>
      </c>
      <c r="I11" s="29">
        <f>H11*19%</f>
        <v>18715</v>
      </c>
      <c r="J11" s="29">
        <f>I11+H11</f>
        <v>117215</v>
      </c>
      <c r="K11" s="30">
        <f>J11*F11</f>
        <v>93772000</v>
      </c>
    </row>
    <row r="12" spans="1:11" ht="75" x14ac:dyDescent="0.25">
      <c r="A12" s="1">
        <v>5</v>
      </c>
      <c r="B12" s="1" t="s">
        <v>324</v>
      </c>
      <c r="C12" s="1" t="s">
        <v>325</v>
      </c>
      <c r="D12" s="34" t="s">
        <v>326</v>
      </c>
      <c r="E12" s="1" t="s">
        <v>9</v>
      </c>
      <c r="F12" s="1" t="s">
        <v>327</v>
      </c>
      <c r="G12" s="1"/>
      <c r="H12" s="31"/>
      <c r="I12" s="35"/>
      <c r="J12" s="35"/>
      <c r="K12" s="30">
        <v>3200000</v>
      </c>
    </row>
    <row r="13" spans="1:11" x14ac:dyDescent="0.25">
      <c r="A13" s="126" t="s">
        <v>321</v>
      </c>
      <c r="B13" s="127"/>
      <c r="C13" s="127"/>
      <c r="D13" s="127"/>
      <c r="E13" s="127"/>
      <c r="F13" s="127"/>
      <c r="G13" s="127"/>
      <c r="H13" s="127"/>
      <c r="I13" s="127"/>
      <c r="J13" s="127"/>
      <c r="K13" s="33">
        <f>+K11+K12</f>
        <v>96972000</v>
      </c>
    </row>
    <row r="14" spans="1:11" ht="28.5" customHeight="1" x14ac:dyDescent="0.25">
      <c r="A14" s="126" t="s">
        <v>98</v>
      </c>
      <c r="B14" s="127"/>
      <c r="C14" s="127"/>
      <c r="D14" s="127"/>
      <c r="E14" s="127"/>
      <c r="F14" s="127"/>
      <c r="G14" s="127"/>
      <c r="H14" s="127"/>
      <c r="I14" s="127"/>
      <c r="J14" s="127"/>
      <c r="K14" s="131"/>
    </row>
    <row r="15" spans="1:11" ht="210.75" x14ac:dyDescent="0.25">
      <c r="A15" s="1">
        <v>6</v>
      </c>
      <c r="B15" s="1" t="s">
        <v>15</v>
      </c>
      <c r="C15" s="1" t="s">
        <v>14</v>
      </c>
      <c r="D15" s="27" t="s">
        <v>328</v>
      </c>
      <c r="E15" s="1" t="s">
        <v>9</v>
      </c>
      <c r="F15" s="1" t="s">
        <v>327</v>
      </c>
      <c r="G15" s="1">
        <v>5</v>
      </c>
      <c r="H15" s="28" t="s">
        <v>329</v>
      </c>
      <c r="I15" s="36" t="s">
        <v>329</v>
      </c>
      <c r="J15" s="36" t="s">
        <v>329</v>
      </c>
      <c r="K15" s="30">
        <v>60000000</v>
      </c>
    </row>
    <row r="16" spans="1:11" x14ac:dyDescent="0.25">
      <c r="A16" s="126" t="s">
        <v>321</v>
      </c>
      <c r="B16" s="127"/>
      <c r="C16" s="127"/>
      <c r="D16" s="127"/>
      <c r="E16" s="127"/>
      <c r="F16" s="127"/>
      <c r="G16" s="127"/>
      <c r="H16" s="127"/>
      <c r="I16" s="127"/>
      <c r="J16" s="127"/>
      <c r="K16" s="33">
        <f>K15</f>
        <v>60000000</v>
      </c>
    </row>
    <row r="17" spans="1:11" ht="46.5" customHeight="1" x14ac:dyDescent="0.25">
      <c r="A17" s="126" t="s">
        <v>99</v>
      </c>
      <c r="B17" s="127"/>
      <c r="C17" s="127"/>
      <c r="D17" s="127"/>
      <c r="E17" s="127"/>
      <c r="F17" s="127"/>
      <c r="G17" s="127"/>
      <c r="H17" s="127"/>
      <c r="I17" s="127"/>
      <c r="J17" s="127"/>
      <c r="K17" s="131"/>
    </row>
    <row r="18" spans="1:11" ht="60" x14ac:dyDescent="0.25">
      <c r="A18" s="1">
        <v>7</v>
      </c>
      <c r="B18" s="1" t="s">
        <v>16</v>
      </c>
      <c r="C18" s="1">
        <v>55121714</v>
      </c>
      <c r="D18" s="27" t="s">
        <v>93</v>
      </c>
      <c r="E18" s="1" t="s">
        <v>9</v>
      </c>
      <c r="F18" s="1">
        <v>2</v>
      </c>
      <c r="G18" s="1"/>
      <c r="H18" s="31">
        <v>120000</v>
      </c>
      <c r="I18" s="32">
        <f>H18*19%</f>
        <v>22800</v>
      </c>
      <c r="J18" s="32">
        <f>H18+I18</f>
        <v>142800</v>
      </c>
      <c r="K18" s="30">
        <f>J18*F18</f>
        <v>285600</v>
      </c>
    </row>
    <row r="19" spans="1:11" x14ac:dyDescent="0.25">
      <c r="A19" s="126" t="s">
        <v>321</v>
      </c>
      <c r="B19" s="127"/>
      <c r="C19" s="127"/>
      <c r="D19" s="127"/>
      <c r="E19" s="127"/>
      <c r="F19" s="127"/>
      <c r="G19" s="127"/>
      <c r="H19" s="127"/>
      <c r="I19" s="127"/>
      <c r="J19" s="127"/>
      <c r="K19" s="33">
        <f>K18</f>
        <v>285600</v>
      </c>
    </row>
    <row r="20" spans="1:11" ht="27.75" customHeight="1" x14ac:dyDescent="0.25">
      <c r="A20" s="126" t="s">
        <v>101</v>
      </c>
      <c r="B20" s="127"/>
      <c r="C20" s="127"/>
      <c r="D20" s="127"/>
      <c r="E20" s="127"/>
      <c r="F20" s="127"/>
      <c r="G20" s="127"/>
      <c r="H20" s="127"/>
      <c r="I20" s="127"/>
      <c r="J20" s="127"/>
      <c r="K20" s="131"/>
    </row>
    <row r="21" spans="1:11" s="86" customFormat="1" ht="60" x14ac:dyDescent="0.25">
      <c r="A21" s="78">
        <v>8</v>
      </c>
      <c r="B21" s="78" t="s">
        <v>102</v>
      </c>
      <c r="C21" s="78" t="s">
        <v>17</v>
      </c>
      <c r="D21" s="83" t="s">
        <v>445</v>
      </c>
      <c r="E21" s="78" t="s">
        <v>9</v>
      </c>
      <c r="F21" s="78" t="s">
        <v>327</v>
      </c>
      <c r="G21" s="78">
        <v>5</v>
      </c>
      <c r="H21" s="84" t="s">
        <v>329</v>
      </c>
      <c r="I21" s="85" t="s">
        <v>329</v>
      </c>
      <c r="J21" s="85" t="s">
        <v>329</v>
      </c>
      <c r="K21" s="30">
        <v>14175000</v>
      </c>
    </row>
    <row r="22" spans="1:11" x14ac:dyDescent="0.25">
      <c r="A22" s="126" t="s">
        <v>321</v>
      </c>
      <c r="B22" s="127"/>
      <c r="C22" s="127"/>
      <c r="D22" s="127"/>
      <c r="E22" s="127"/>
      <c r="F22" s="127"/>
      <c r="G22" s="127"/>
      <c r="H22" s="127"/>
      <c r="I22" s="127"/>
      <c r="J22" s="127"/>
      <c r="K22" s="33">
        <f>K21</f>
        <v>14175000</v>
      </c>
    </row>
    <row r="23" spans="1:11" ht="18" customHeight="1" x14ac:dyDescent="0.25">
      <c r="A23" s="126" t="s">
        <v>330</v>
      </c>
      <c r="B23" s="127"/>
      <c r="C23" s="127"/>
      <c r="D23" s="127"/>
      <c r="E23" s="127"/>
      <c r="F23" s="127"/>
      <c r="G23" s="127"/>
      <c r="H23" s="127"/>
      <c r="I23" s="127"/>
      <c r="J23" s="127"/>
      <c r="K23" s="131"/>
    </row>
    <row r="24" spans="1:11" ht="90.75" x14ac:dyDescent="0.25">
      <c r="A24" s="1">
        <v>9</v>
      </c>
      <c r="B24" s="1" t="s">
        <v>19</v>
      </c>
      <c r="C24" s="37"/>
      <c r="D24" s="27" t="s">
        <v>435</v>
      </c>
      <c r="E24" s="1" t="s">
        <v>9</v>
      </c>
      <c r="F24" s="1">
        <v>1</v>
      </c>
      <c r="G24" s="1">
        <v>5</v>
      </c>
      <c r="H24" s="28">
        <v>4400000</v>
      </c>
      <c r="I24" s="28" t="s">
        <v>329</v>
      </c>
      <c r="J24" s="28" t="s">
        <v>329</v>
      </c>
      <c r="K24" s="30">
        <f>+H24*G24</f>
        <v>22000000</v>
      </c>
    </row>
    <row r="25" spans="1:11" ht="75.75" x14ac:dyDescent="0.25">
      <c r="A25" s="1">
        <v>10</v>
      </c>
      <c r="B25" s="1" t="s">
        <v>104</v>
      </c>
      <c r="C25" s="37"/>
      <c r="D25" s="27" t="s">
        <v>436</v>
      </c>
      <c r="E25" s="1" t="s">
        <v>9</v>
      </c>
      <c r="F25" s="1">
        <v>1</v>
      </c>
      <c r="G25" s="1">
        <v>5</v>
      </c>
      <c r="H25" s="28">
        <v>4400000</v>
      </c>
      <c r="I25" s="28" t="s">
        <v>329</v>
      </c>
      <c r="J25" s="28" t="s">
        <v>329</v>
      </c>
      <c r="K25" s="30">
        <f t="shared" ref="K25:K28" si="0">+H25*G25</f>
        <v>22000000</v>
      </c>
    </row>
    <row r="26" spans="1:11" ht="45.75" x14ac:dyDescent="0.25">
      <c r="A26" s="1">
        <v>11</v>
      </c>
      <c r="B26" s="1" t="s">
        <v>105</v>
      </c>
      <c r="C26" s="37"/>
      <c r="D26" s="27" t="s">
        <v>437</v>
      </c>
      <c r="E26" s="1" t="s">
        <v>9</v>
      </c>
      <c r="F26" s="1">
        <v>1</v>
      </c>
      <c r="G26" s="1">
        <v>5</v>
      </c>
      <c r="H26" s="28">
        <v>4400000</v>
      </c>
      <c r="I26" s="28" t="s">
        <v>329</v>
      </c>
      <c r="J26" s="28" t="s">
        <v>329</v>
      </c>
      <c r="K26" s="30">
        <f t="shared" si="0"/>
        <v>22000000</v>
      </c>
    </row>
    <row r="27" spans="1:11" ht="45.75" customHeight="1" x14ac:dyDescent="0.25">
      <c r="A27" s="1">
        <v>12</v>
      </c>
      <c r="B27" s="1" t="s">
        <v>106</v>
      </c>
      <c r="C27" s="37"/>
      <c r="D27" s="27" t="s">
        <v>438</v>
      </c>
      <c r="E27" s="1" t="s">
        <v>9</v>
      </c>
      <c r="F27" s="1">
        <v>1</v>
      </c>
      <c r="G27" s="1">
        <v>5</v>
      </c>
      <c r="H27" s="28">
        <v>4400000</v>
      </c>
      <c r="I27" s="28" t="s">
        <v>329</v>
      </c>
      <c r="J27" s="28" t="s">
        <v>329</v>
      </c>
      <c r="K27" s="30">
        <f t="shared" si="0"/>
        <v>22000000</v>
      </c>
    </row>
    <row r="28" spans="1:11" ht="46.5" x14ac:dyDescent="0.25">
      <c r="A28" s="1">
        <v>13</v>
      </c>
      <c r="B28" s="1" t="s">
        <v>107</v>
      </c>
      <c r="C28" s="37"/>
      <c r="D28" s="27" t="s">
        <v>439</v>
      </c>
      <c r="E28" s="1" t="s">
        <v>9</v>
      </c>
      <c r="F28" s="1">
        <v>1</v>
      </c>
      <c r="G28" s="1">
        <v>5</v>
      </c>
      <c r="H28" s="28">
        <v>4400000</v>
      </c>
      <c r="I28" s="28" t="s">
        <v>329</v>
      </c>
      <c r="J28" s="28" t="s">
        <v>329</v>
      </c>
      <c r="K28" s="30">
        <f t="shared" si="0"/>
        <v>22000000</v>
      </c>
    </row>
    <row r="29" spans="1:11" x14ac:dyDescent="0.25">
      <c r="A29" s="126" t="s">
        <v>321</v>
      </c>
      <c r="B29" s="127"/>
      <c r="C29" s="127"/>
      <c r="D29" s="127"/>
      <c r="E29" s="127"/>
      <c r="F29" s="127"/>
      <c r="G29" s="127"/>
      <c r="H29" s="127"/>
      <c r="I29" s="127"/>
      <c r="J29" s="127"/>
      <c r="K29" s="33">
        <f>+K24+K25+K26+K27+K28</f>
        <v>110000000</v>
      </c>
    </row>
    <row r="30" spans="1:11" ht="50.25" customHeight="1" x14ac:dyDescent="0.25">
      <c r="A30" s="132" t="s">
        <v>331</v>
      </c>
      <c r="B30" s="133"/>
      <c r="C30" s="133"/>
      <c r="D30" s="133"/>
      <c r="E30" s="133"/>
      <c r="F30" s="133"/>
      <c r="G30" s="133"/>
      <c r="H30" s="133"/>
      <c r="I30" s="133"/>
      <c r="J30" s="133"/>
      <c r="K30" s="134"/>
    </row>
    <row r="31" spans="1:11" ht="38.25" customHeight="1" x14ac:dyDescent="0.25">
      <c r="A31" s="135" t="s">
        <v>332</v>
      </c>
      <c r="B31" s="135"/>
      <c r="C31" s="135"/>
      <c r="D31" s="135"/>
      <c r="E31" s="135"/>
      <c r="F31" s="135"/>
      <c r="G31" s="135"/>
      <c r="H31" s="135"/>
      <c r="I31" s="135"/>
      <c r="J31" s="135"/>
      <c r="K31" s="43">
        <f>K9+K13+K16+K19+K22+K29</f>
        <v>328074650</v>
      </c>
    </row>
    <row r="36" spans="4:4" x14ac:dyDescent="0.25">
      <c r="D36" s="38"/>
    </row>
  </sheetData>
  <mergeCells count="16">
    <mergeCell ref="A23:K23"/>
    <mergeCell ref="A29:J29"/>
    <mergeCell ref="A30:K30"/>
    <mergeCell ref="A31:J31"/>
    <mergeCell ref="A14:K14"/>
    <mergeCell ref="A16:J16"/>
    <mergeCell ref="A17:K17"/>
    <mergeCell ref="A19:J19"/>
    <mergeCell ref="A20:K20"/>
    <mergeCell ref="A22:J22"/>
    <mergeCell ref="A13:J13"/>
    <mergeCell ref="A2:K2"/>
    <mergeCell ref="A3:K3"/>
    <mergeCell ref="A5:K5"/>
    <mergeCell ref="A9:J9"/>
    <mergeCell ref="A10:K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DF181-9036-43F1-AD5F-EDBE4E466B76}">
  <dimension ref="A2:K35"/>
  <sheetViews>
    <sheetView topLeftCell="A19" zoomScale="60" zoomScaleNormal="60" workbookViewId="0">
      <selection activeCell="D21" sqref="D21"/>
    </sheetView>
  </sheetViews>
  <sheetFormatPr baseColWidth="10" defaultRowHeight="15" x14ac:dyDescent="0.25"/>
  <cols>
    <col min="1" max="1" width="6.5703125" customWidth="1"/>
    <col min="2" max="2" width="25.5703125" customWidth="1"/>
    <col min="3" max="3" width="20.7109375" customWidth="1"/>
    <col min="4" max="4" width="83" customWidth="1"/>
    <col min="5" max="5" width="16.42578125" customWidth="1"/>
    <col min="6" max="7" width="17.42578125" customWidth="1"/>
    <col min="8" max="8" width="19.5703125" style="39" customWidth="1"/>
    <col min="9" max="9" width="21" customWidth="1"/>
    <col min="10" max="10" width="20" customWidth="1"/>
    <col min="11" max="11" width="23.5703125" style="40" bestFit="1" customWidth="1"/>
  </cols>
  <sheetData>
    <row r="2" spans="1:11" ht="67.5" customHeight="1" x14ac:dyDescent="0.25">
      <c r="A2" s="128" t="s">
        <v>94</v>
      </c>
      <c r="B2" s="128"/>
      <c r="C2" s="128"/>
      <c r="D2" s="128"/>
      <c r="E2" s="128"/>
      <c r="F2" s="128"/>
      <c r="G2" s="128"/>
      <c r="H2" s="128"/>
      <c r="I2" s="128"/>
      <c r="J2" s="128"/>
      <c r="K2" s="128"/>
    </row>
    <row r="3" spans="1:11" ht="5.25" customHeight="1" x14ac:dyDescent="0.25">
      <c r="A3" s="129"/>
      <c r="B3" s="130"/>
      <c r="C3" s="130"/>
      <c r="D3" s="130"/>
      <c r="E3" s="130"/>
      <c r="F3" s="130"/>
      <c r="G3" s="130"/>
      <c r="H3" s="130"/>
      <c r="I3" s="130"/>
      <c r="J3" s="130"/>
      <c r="K3" s="130"/>
    </row>
    <row r="4" spans="1:11" ht="64.5" customHeight="1" x14ac:dyDescent="0.25">
      <c r="A4" s="24">
        <v>11</v>
      </c>
      <c r="B4" s="24" t="s">
        <v>1</v>
      </c>
      <c r="C4" s="24" t="s">
        <v>2</v>
      </c>
      <c r="D4" s="24" t="s">
        <v>3</v>
      </c>
      <c r="E4" s="24" t="s">
        <v>4</v>
      </c>
      <c r="F4" s="24" t="s">
        <v>5</v>
      </c>
      <c r="G4" s="24" t="s">
        <v>312</v>
      </c>
      <c r="H4" s="25" t="s">
        <v>313</v>
      </c>
      <c r="I4" s="25" t="s">
        <v>314</v>
      </c>
      <c r="J4" s="25" t="s">
        <v>315</v>
      </c>
      <c r="K4" s="26" t="s">
        <v>334</v>
      </c>
    </row>
    <row r="5" spans="1:11" ht="39.75" customHeight="1" x14ac:dyDescent="0.25">
      <c r="A5" s="126" t="s">
        <v>316</v>
      </c>
      <c r="B5" s="127"/>
      <c r="C5" s="127"/>
      <c r="D5" s="127"/>
      <c r="E5" s="127"/>
      <c r="F5" s="127"/>
      <c r="G5" s="127"/>
      <c r="H5" s="127"/>
      <c r="I5" s="127"/>
      <c r="J5" s="127"/>
      <c r="K5" s="131"/>
    </row>
    <row r="6" spans="1:11" ht="181.5" x14ac:dyDescent="0.25">
      <c r="A6" s="1">
        <v>1</v>
      </c>
      <c r="B6" s="1" t="s">
        <v>7</v>
      </c>
      <c r="C6" s="1" t="s">
        <v>8</v>
      </c>
      <c r="D6" s="27" t="s">
        <v>317</v>
      </c>
      <c r="E6" s="1" t="s">
        <v>9</v>
      </c>
      <c r="F6" s="1">
        <v>150</v>
      </c>
      <c r="G6" s="1"/>
      <c r="H6" s="31">
        <v>105000</v>
      </c>
      <c r="I6" s="41">
        <f>+H6*19%</f>
        <v>19950</v>
      </c>
      <c r="J6" s="32">
        <f>+I6+H6</f>
        <v>124950</v>
      </c>
      <c r="K6" s="30">
        <f>+J6*F6</f>
        <v>18742500</v>
      </c>
    </row>
    <row r="7" spans="1:11" ht="198" customHeight="1" x14ac:dyDescent="0.25">
      <c r="A7" s="1">
        <v>2</v>
      </c>
      <c r="B7" s="1" t="s">
        <v>318</v>
      </c>
      <c r="C7" s="1" t="s">
        <v>11</v>
      </c>
      <c r="D7" s="27" t="s">
        <v>319</v>
      </c>
      <c r="E7" s="1" t="s">
        <v>20</v>
      </c>
      <c r="F7" s="1">
        <v>1</v>
      </c>
      <c r="G7" s="1">
        <v>5</v>
      </c>
      <c r="H7" s="31">
        <v>700000</v>
      </c>
      <c r="I7" s="41">
        <f>+H7*19%</f>
        <v>133000</v>
      </c>
      <c r="J7" s="32">
        <f>+I7+H7</f>
        <v>833000</v>
      </c>
      <c r="K7" s="30">
        <f>+J7*F7*G7</f>
        <v>4165000</v>
      </c>
    </row>
    <row r="8" spans="1:11" ht="60.75" x14ac:dyDescent="0.25">
      <c r="A8" s="1">
        <v>3</v>
      </c>
      <c r="B8" s="1" t="s">
        <v>12</v>
      </c>
      <c r="C8" s="1">
        <v>42000000</v>
      </c>
      <c r="D8" s="27" t="s">
        <v>320</v>
      </c>
      <c r="E8" s="1" t="s">
        <v>9</v>
      </c>
      <c r="F8" s="1">
        <v>350</v>
      </c>
      <c r="G8" s="1"/>
      <c r="H8" s="31">
        <v>14000</v>
      </c>
      <c r="I8" s="41">
        <f>+H8*19%</f>
        <v>2660</v>
      </c>
      <c r="J8" s="32">
        <f>+I8+H8</f>
        <v>16660</v>
      </c>
      <c r="K8" s="30">
        <f>+J8*F8</f>
        <v>5831000</v>
      </c>
    </row>
    <row r="9" spans="1:11" x14ac:dyDescent="0.25">
      <c r="A9" s="126" t="s">
        <v>321</v>
      </c>
      <c r="B9" s="127"/>
      <c r="C9" s="127"/>
      <c r="D9" s="127"/>
      <c r="E9" s="127"/>
      <c r="F9" s="127"/>
      <c r="G9" s="127"/>
      <c r="H9" s="127"/>
      <c r="I9" s="127"/>
      <c r="J9" s="127"/>
      <c r="K9" s="42">
        <f>K6+K7+K8</f>
        <v>28738500</v>
      </c>
    </row>
    <row r="10" spans="1:11" ht="45.75" customHeight="1" x14ac:dyDescent="0.25">
      <c r="A10" s="126" t="s">
        <v>322</v>
      </c>
      <c r="B10" s="127"/>
      <c r="C10" s="127"/>
      <c r="D10" s="127"/>
      <c r="E10" s="127"/>
      <c r="F10" s="127"/>
      <c r="G10" s="127"/>
      <c r="H10" s="127"/>
      <c r="I10" s="127"/>
      <c r="J10" s="127"/>
      <c r="K10" s="131"/>
    </row>
    <row r="11" spans="1:11" ht="180.75" x14ac:dyDescent="0.25">
      <c r="A11" s="1">
        <v>4</v>
      </c>
      <c r="B11" s="1" t="s">
        <v>13</v>
      </c>
      <c r="C11" s="1" t="s">
        <v>14</v>
      </c>
      <c r="D11" s="27" t="s">
        <v>323</v>
      </c>
      <c r="E11" s="1" t="s">
        <v>9</v>
      </c>
      <c r="F11" s="1">
        <v>800</v>
      </c>
      <c r="G11" s="1"/>
      <c r="H11" s="31">
        <v>86000</v>
      </c>
      <c r="I11" s="41">
        <f>+H11*19%</f>
        <v>16340</v>
      </c>
      <c r="J11" s="32">
        <f>+I11+H11</f>
        <v>102340</v>
      </c>
      <c r="K11" s="30">
        <f>+J11*F11</f>
        <v>81872000</v>
      </c>
    </row>
    <row r="12" spans="1:11" ht="75" x14ac:dyDescent="0.25">
      <c r="A12" s="1">
        <v>5</v>
      </c>
      <c r="B12" s="1" t="s">
        <v>324</v>
      </c>
      <c r="C12" s="1" t="s">
        <v>325</v>
      </c>
      <c r="D12" s="27" t="s">
        <v>326</v>
      </c>
      <c r="E12" s="1" t="s">
        <v>9</v>
      </c>
      <c r="F12" s="1" t="s">
        <v>327</v>
      </c>
      <c r="G12" s="1"/>
      <c r="H12" s="31"/>
      <c r="I12" s="35"/>
      <c r="J12" s="35"/>
      <c r="K12" s="30">
        <v>3200000</v>
      </c>
    </row>
    <row r="13" spans="1:11" x14ac:dyDescent="0.25">
      <c r="A13" s="126" t="s">
        <v>321</v>
      </c>
      <c r="B13" s="127"/>
      <c r="C13" s="127"/>
      <c r="D13" s="127"/>
      <c r="E13" s="127"/>
      <c r="F13" s="127"/>
      <c r="G13" s="127"/>
      <c r="H13" s="127"/>
      <c r="I13" s="127"/>
      <c r="J13" s="127"/>
      <c r="K13" s="33">
        <f>+K11+K12</f>
        <v>85072000</v>
      </c>
    </row>
    <row r="14" spans="1:11" ht="28.5" customHeight="1" x14ac:dyDescent="0.25">
      <c r="A14" s="126" t="s">
        <v>98</v>
      </c>
      <c r="B14" s="127"/>
      <c r="C14" s="127"/>
      <c r="D14" s="127"/>
      <c r="E14" s="127"/>
      <c r="F14" s="127"/>
      <c r="G14" s="127"/>
      <c r="H14" s="127"/>
      <c r="I14" s="127"/>
      <c r="J14" s="127"/>
      <c r="K14" s="131"/>
    </row>
    <row r="15" spans="1:11" ht="210.75" x14ac:dyDescent="0.25">
      <c r="A15" s="1">
        <v>6</v>
      </c>
      <c r="B15" s="1" t="s">
        <v>15</v>
      </c>
      <c r="C15" s="1" t="s">
        <v>14</v>
      </c>
      <c r="D15" s="27" t="s">
        <v>328</v>
      </c>
      <c r="E15" s="1" t="s">
        <v>9</v>
      </c>
      <c r="F15" s="1" t="s">
        <v>327</v>
      </c>
      <c r="G15" s="1">
        <v>5</v>
      </c>
      <c r="H15" s="28" t="s">
        <v>329</v>
      </c>
      <c r="I15" s="36" t="s">
        <v>329</v>
      </c>
      <c r="J15" s="36" t="s">
        <v>329</v>
      </c>
      <c r="K15" s="30">
        <v>60000000</v>
      </c>
    </row>
    <row r="16" spans="1:11" x14ac:dyDescent="0.25">
      <c r="A16" s="126" t="s">
        <v>321</v>
      </c>
      <c r="B16" s="127"/>
      <c r="C16" s="127"/>
      <c r="D16" s="127"/>
      <c r="E16" s="127"/>
      <c r="F16" s="127"/>
      <c r="G16" s="127"/>
      <c r="H16" s="127"/>
      <c r="I16" s="127"/>
      <c r="J16" s="127"/>
      <c r="K16" s="42">
        <f>K15</f>
        <v>60000000</v>
      </c>
    </row>
    <row r="17" spans="1:11" ht="46.5" customHeight="1" x14ac:dyDescent="0.25">
      <c r="A17" s="126" t="s">
        <v>99</v>
      </c>
      <c r="B17" s="127"/>
      <c r="C17" s="127"/>
      <c r="D17" s="127"/>
      <c r="E17" s="127"/>
      <c r="F17" s="127"/>
      <c r="G17" s="127"/>
      <c r="H17" s="127"/>
      <c r="I17" s="127"/>
      <c r="J17" s="127"/>
      <c r="K17" s="131"/>
    </row>
    <row r="18" spans="1:11" ht="60" x14ac:dyDescent="0.25">
      <c r="A18" s="1">
        <v>7</v>
      </c>
      <c r="B18" s="1" t="s">
        <v>16</v>
      </c>
      <c r="C18" s="1">
        <v>55121714</v>
      </c>
      <c r="D18" s="27" t="s">
        <v>93</v>
      </c>
      <c r="E18" s="1" t="s">
        <v>9</v>
      </c>
      <c r="F18" s="1">
        <v>2</v>
      </c>
      <c r="G18" s="1"/>
      <c r="H18" s="31">
        <v>82500</v>
      </c>
      <c r="I18" s="41">
        <f>+H18*19%</f>
        <v>15675</v>
      </c>
      <c r="J18" s="32">
        <f>+I18+H18</f>
        <v>98175</v>
      </c>
      <c r="K18" s="30">
        <f>+J18*F18</f>
        <v>196350</v>
      </c>
    </row>
    <row r="19" spans="1:11" x14ac:dyDescent="0.25">
      <c r="A19" s="126" t="s">
        <v>321</v>
      </c>
      <c r="B19" s="127"/>
      <c r="C19" s="127"/>
      <c r="D19" s="127"/>
      <c r="E19" s="127"/>
      <c r="F19" s="127"/>
      <c r="G19" s="127"/>
      <c r="H19" s="127"/>
      <c r="I19" s="127"/>
      <c r="J19" s="127"/>
      <c r="K19" s="42">
        <f>K18</f>
        <v>196350</v>
      </c>
    </row>
    <row r="20" spans="1:11" ht="27.75" customHeight="1" x14ac:dyDescent="0.25">
      <c r="A20" s="126" t="s">
        <v>101</v>
      </c>
      <c r="B20" s="127"/>
      <c r="C20" s="127"/>
      <c r="D20" s="127"/>
      <c r="E20" s="127"/>
      <c r="F20" s="127"/>
      <c r="G20" s="127"/>
      <c r="H20" s="127"/>
      <c r="I20" s="127"/>
      <c r="J20" s="127"/>
      <c r="K20" s="131"/>
    </row>
    <row r="21" spans="1:11" s="86" customFormat="1" ht="60" x14ac:dyDescent="0.25">
      <c r="A21" s="78">
        <v>8</v>
      </c>
      <c r="B21" s="78" t="s">
        <v>102</v>
      </c>
      <c r="C21" s="78" t="s">
        <v>17</v>
      </c>
      <c r="D21" s="83" t="s">
        <v>445</v>
      </c>
      <c r="E21" s="78" t="s">
        <v>9</v>
      </c>
      <c r="F21" s="78" t="s">
        <v>327</v>
      </c>
      <c r="G21" s="78">
        <v>5</v>
      </c>
      <c r="H21" s="84" t="s">
        <v>329</v>
      </c>
      <c r="I21" s="85" t="s">
        <v>329</v>
      </c>
      <c r="J21" s="85" t="s">
        <v>329</v>
      </c>
      <c r="K21" s="30">
        <v>14175000</v>
      </c>
    </row>
    <row r="22" spans="1:11" x14ac:dyDescent="0.25">
      <c r="A22" s="126" t="s">
        <v>321</v>
      </c>
      <c r="B22" s="127"/>
      <c r="C22" s="127"/>
      <c r="D22" s="127"/>
      <c r="E22" s="127"/>
      <c r="F22" s="127"/>
      <c r="G22" s="127"/>
      <c r="H22" s="127"/>
      <c r="I22" s="127"/>
      <c r="J22" s="127"/>
      <c r="K22" s="42">
        <f>K21</f>
        <v>14175000</v>
      </c>
    </row>
    <row r="23" spans="1:11" ht="18" customHeight="1" x14ac:dyDescent="0.25">
      <c r="A23" s="126" t="s">
        <v>330</v>
      </c>
      <c r="B23" s="127"/>
      <c r="C23" s="127"/>
      <c r="D23" s="127"/>
      <c r="E23" s="127"/>
      <c r="F23" s="127"/>
      <c r="G23" s="127"/>
      <c r="H23" s="127"/>
      <c r="I23" s="127"/>
      <c r="J23" s="127"/>
      <c r="K23" s="131"/>
    </row>
    <row r="24" spans="1:11" ht="90.75" x14ac:dyDescent="0.25">
      <c r="A24" s="1">
        <v>9</v>
      </c>
      <c r="B24" s="1" t="s">
        <v>19</v>
      </c>
      <c r="C24" s="37"/>
      <c r="D24" s="27" t="s">
        <v>435</v>
      </c>
      <c r="E24" s="1" t="s">
        <v>9</v>
      </c>
      <c r="F24" s="1">
        <v>1</v>
      </c>
      <c r="G24" s="1">
        <v>5</v>
      </c>
      <c r="H24" s="28">
        <v>4400000</v>
      </c>
      <c r="I24" s="28" t="s">
        <v>329</v>
      </c>
      <c r="J24" s="28" t="s">
        <v>329</v>
      </c>
      <c r="K24" s="30">
        <f>+H24*G24</f>
        <v>22000000</v>
      </c>
    </row>
    <row r="25" spans="1:11" ht="75.75" x14ac:dyDescent="0.25">
      <c r="A25" s="1">
        <v>10</v>
      </c>
      <c r="B25" s="1" t="s">
        <v>104</v>
      </c>
      <c r="C25" s="37"/>
      <c r="D25" s="27" t="s">
        <v>436</v>
      </c>
      <c r="E25" s="1" t="s">
        <v>9</v>
      </c>
      <c r="F25" s="1">
        <v>1</v>
      </c>
      <c r="G25" s="1">
        <v>5</v>
      </c>
      <c r="H25" s="28">
        <v>4400000</v>
      </c>
      <c r="I25" s="28" t="s">
        <v>329</v>
      </c>
      <c r="J25" s="28" t="s">
        <v>329</v>
      </c>
      <c r="K25" s="30">
        <f t="shared" ref="K25:K28" si="0">+H25*G25</f>
        <v>22000000</v>
      </c>
    </row>
    <row r="26" spans="1:11" ht="45.75" x14ac:dyDescent="0.25">
      <c r="A26" s="1">
        <v>11</v>
      </c>
      <c r="B26" s="1" t="s">
        <v>105</v>
      </c>
      <c r="C26" s="37"/>
      <c r="D26" s="27" t="s">
        <v>437</v>
      </c>
      <c r="E26" s="1" t="s">
        <v>9</v>
      </c>
      <c r="F26" s="1">
        <v>1</v>
      </c>
      <c r="G26" s="1">
        <v>5</v>
      </c>
      <c r="H26" s="28">
        <v>4400000</v>
      </c>
      <c r="I26" s="28" t="s">
        <v>329</v>
      </c>
      <c r="J26" s="28" t="s">
        <v>329</v>
      </c>
      <c r="K26" s="30">
        <f t="shared" si="0"/>
        <v>22000000</v>
      </c>
    </row>
    <row r="27" spans="1:11" ht="45.75" customHeight="1" x14ac:dyDescent="0.25">
      <c r="A27" s="1">
        <v>12</v>
      </c>
      <c r="B27" s="1" t="s">
        <v>106</v>
      </c>
      <c r="C27" s="37"/>
      <c r="D27" s="27" t="s">
        <v>438</v>
      </c>
      <c r="E27" s="1" t="s">
        <v>9</v>
      </c>
      <c r="F27" s="1">
        <v>1</v>
      </c>
      <c r="G27" s="1">
        <v>5</v>
      </c>
      <c r="H27" s="28">
        <v>4400000</v>
      </c>
      <c r="I27" s="28" t="s">
        <v>329</v>
      </c>
      <c r="J27" s="28" t="s">
        <v>329</v>
      </c>
      <c r="K27" s="30">
        <f t="shared" si="0"/>
        <v>22000000</v>
      </c>
    </row>
    <row r="28" spans="1:11" ht="46.5" x14ac:dyDescent="0.25">
      <c r="A28" s="1">
        <v>13</v>
      </c>
      <c r="B28" s="1" t="s">
        <v>107</v>
      </c>
      <c r="C28" s="37"/>
      <c r="D28" s="27" t="s">
        <v>439</v>
      </c>
      <c r="E28" s="1" t="s">
        <v>9</v>
      </c>
      <c r="F28" s="1">
        <v>1</v>
      </c>
      <c r="G28" s="1">
        <v>5</v>
      </c>
      <c r="H28" s="28">
        <v>4400000</v>
      </c>
      <c r="I28" s="28" t="s">
        <v>329</v>
      </c>
      <c r="J28" s="28" t="s">
        <v>329</v>
      </c>
      <c r="K28" s="30">
        <f t="shared" si="0"/>
        <v>22000000</v>
      </c>
    </row>
    <row r="29" spans="1:11" x14ac:dyDescent="0.25">
      <c r="A29" s="126" t="s">
        <v>321</v>
      </c>
      <c r="B29" s="127"/>
      <c r="C29" s="127"/>
      <c r="D29" s="127"/>
      <c r="E29" s="127"/>
      <c r="F29" s="127"/>
      <c r="G29" s="127"/>
      <c r="H29" s="127"/>
      <c r="I29" s="127"/>
      <c r="J29" s="127"/>
      <c r="K29" s="42">
        <f>+K24+K25+K26+K27+K28</f>
        <v>110000000</v>
      </c>
    </row>
    <row r="30" spans="1:11" ht="60" customHeight="1" x14ac:dyDescent="0.25">
      <c r="A30" s="132" t="s">
        <v>331</v>
      </c>
      <c r="B30" s="133"/>
      <c r="C30" s="133"/>
      <c r="D30" s="133"/>
      <c r="E30" s="133"/>
      <c r="F30" s="133"/>
      <c r="G30" s="133"/>
      <c r="H30" s="133"/>
      <c r="I30" s="133"/>
      <c r="J30" s="133"/>
      <c r="K30" s="134"/>
    </row>
    <row r="31" spans="1:11" ht="38.25" customHeight="1" x14ac:dyDescent="0.25">
      <c r="A31" s="135" t="s">
        <v>332</v>
      </c>
      <c r="B31" s="135"/>
      <c r="C31" s="135"/>
      <c r="D31" s="135"/>
      <c r="E31" s="135"/>
      <c r="F31" s="135"/>
      <c r="G31" s="135"/>
      <c r="H31" s="135"/>
      <c r="I31" s="135"/>
      <c r="J31" s="135"/>
      <c r="K31" s="43">
        <f>K9+K13+K16+K19+K22+K29</f>
        <v>298181850</v>
      </c>
    </row>
    <row r="35" spans="4:4" x14ac:dyDescent="0.25">
      <c r="D35" s="38"/>
    </row>
  </sheetData>
  <mergeCells count="16">
    <mergeCell ref="A23:K23"/>
    <mergeCell ref="A29:J29"/>
    <mergeCell ref="A30:K30"/>
    <mergeCell ref="A31:J31"/>
    <mergeCell ref="A14:K14"/>
    <mergeCell ref="A16:J16"/>
    <mergeCell ref="A17:K17"/>
    <mergeCell ref="A19:J19"/>
    <mergeCell ref="A20:K20"/>
    <mergeCell ref="A22:J22"/>
    <mergeCell ref="A13:J13"/>
    <mergeCell ref="A2:K2"/>
    <mergeCell ref="A3:K3"/>
    <mergeCell ref="A5:K5"/>
    <mergeCell ref="A9:J9"/>
    <mergeCell ref="A10:K10"/>
  </mergeCells>
  <printOptions horizontalCentered="1"/>
  <pageMargins left="0.70866141732283472" right="0.70866141732283472" top="0.74803149606299213" bottom="0.74803149606299213" header="0.31496062992125984" footer="0.31496062992125984"/>
  <pageSetup scale="3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D5DFF-6E66-4BCA-A1C8-C90559CAD639}">
  <dimension ref="A2:K35"/>
  <sheetViews>
    <sheetView topLeftCell="A16" zoomScale="63" zoomScaleNormal="63" zoomScaleSheetLayoutView="70" workbookViewId="0">
      <selection activeCell="D21" sqref="D21"/>
    </sheetView>
  </sheetViews>
  <sheetFormatPr baseColWidth="10" defaultRowHeight="15" x14ac:dyDescent="0.25"/>
  <cols>
    <col min="1" max="1" width="6.5703125" customWidth="1"/>
    <col min="2" max="2" width="25.5703125" customWidth="1"/>
    <col min="3" max="3" width="20.7109375" customWidth="1"/>
    <col min="4" max="4" width="83" customWidth="1"/>
    <col min="5" max="5" width="16.42578125" customWidth="1"/>
    <col min="6" max="7" width="17.42578125" customWidth="1"/>
    <col min="8" max="8" width="19.5703125" style="39" customWidth="1"/>
    <col min="9" max="9" width="21" customWidth="1"/>
    <col min="10" max="10" width="20" customWidth="1"/>
    <col min="11" max="11" width="23.5703125" style="40" bestFit="1" customWidth="1"/>
  </cols>
  <sheetData>
    <row r="2" spans="1:11" ht="67.5" customHeight="1" x14ac:dyDescent="0.25">
      <c r="A2" s="128" t="s">
        <v>94</v>
      </c>
      <c r="B2" s="128"/>
      <c r="C2" s="128"/>
      <c r="D2" s="128"/>
      <c r="E2" s="128"/>
      <c r="F2" s="128"/>
      <c r="G2" s="128"/>
      <c r="H2" s="128"/>
      <c r="I2" s="128"/>
      <c r="J2" s="128"/>
      <c r="K2" s="128"/>
    </row>
    <row r="3" spans="1:11" ht="5.25" customHeight="1" x14ac:dyDescent="0.25">
      <c r="A3" s="129"/>
      <c r="B3" s="130"/>
      <c r="C3" s="130"/>
      <c r="D3" s="130"/>
      <c r="E3" s="130"/>
      <c r="F3" s="130"/>
      <c r="G3" s="130"/>
      <c r="H3" s="130"/>
      <c r="I3" s="130"/>
      <c r="J3" s="130"/>
      <c r="K3" s="130"/>
    </row>
    <row r="4" spans="1:11" ht="64.5" customHeight="1" x14ac:dyDescent="0.25">
      <c r="A4" s="24">
        <v>11</v>
      </c>
      <c r="B4" s="24" t="s">
        <v>1</v>
      </c>
      <c r="C4" s="24" t="s">
        <v>2</v>
      </c>
      <c r="D4" s="24" t="s">
        <v>3</v>
      </c>
      <c r="E4" s="24" t="s">
        <v>4</v>
      </c>
      <c r="F4" s="24" t="s">
        <v>5</v>
      </c>
      <c r="G4" s="24" t="s">
        <v>312</v>
      </c>
      <c r="H4" s="25" t="s">
        <v>313</v>
      </c>
      <c r="I4" s="25" t="s">
        <v>314</v>
      </c>
      <c r="J4" s="25" t="s">
        <v>315</v>
      </c>
      <c r="K4" s="26" t="s">
        <v>335</v>
      </c>
    </row>
    <row r="5" spans="1:11" ht="39.75" customHeight="1" x14ac:dyDescent="0.25">
      <c r="A5" s="136" t="s">
        <v>316</v>
      </c>
      <c r="B5" s="136"/>
      <c r="C5" s="136"/>
      <c r="D5" s="136"/>
      <c r="E5" s="136"/>
      <c r="F5" s="136"/>
      <c r="G5" s="136"/>
      <c r="H5" s="136"/>
      <c r="I5" s="136"/>
      <c r="J5" s="136"/>
      <c r="K5" s="136"/>
    </row>
    <row r="6" spans="1:11" ht="181.5" x14ac:dyDescent="0.25">
      <c r="A6" s="1">
        <v>1</v>
      </c>
      <c r="B6" s="1" t="s">
        <v>7</v>
      </c>
      <c r="C6" s="1" t="s">
        <v>8</v>
      </c>
      <c r="D6" s="27" t="s">
        <v>317</v>
      </c>
      <c r="E6" s="1" t="s">
        <v>9</v>
      </c>
      <c r="F6" s="1">
        <v>150</v>
      </c>
      <c r="G6" s="1"/>
      <c r="H6" s="31">
        <v>102000</v>
      </c>
      <c r="I6" s="41">
        <f>+H6*19%</f>
        <v>19380</v>
      </c>
      <c r="J6" s="32">
        <f>+I6+H6</f>
        <v>121380</v>
      </c>
      <c r="K6" s="30">
        <f>+J6*F6</f>
        <v>18207000</v>
      </c>
    </row>
    <row r="7" spans="1:11" ht="198" customHeight="1" x14ac:dyDescent="0.25">
      <c r="A7" s="1">
        <v>2</v>
      </c>
      <c r="B7" s="1" t="s">
        <v>318</v>
      </c>
      <c r="C7" s="1" t="s">
        <v>11</v>
      </c>
      <c r="D7" s="27" t="s">
        <v>319</v>
      </c>
      <c r="E7" s="1" t="s">
        <v>20</v>
      </c>
      <c r="F7" s="1">
        <v>1</v>
      </c>
      <c r="G7" s="1">
        <v>5</v>
      </c>
      <c r="H7" s="31">
        <v>800000</v>
      </c>
      <c r="I7" s="41">
        <f>+H7*19%</f>
        <v>152000</v>
      </c>
      <c r="J7" s="32">
        <f>+I7+H7</f>
        <v>952000</v>
      </c>
      <c r="K7" s="30">
        <f>+J7*F7*G7</f>
        <v>4760000</v>
      </c>
    </row>
    <row r="8" spans="1:11" ht="60.75" x14ac:dyDescent="0.25">
      <c r="A8" s="1">
        <v>3</v>
      </c>
      <c r="B8" s="1" t="s">
        <v>12</v>
      </c>
      <c r="C8" s="1">
        <v>42000000</v>
      </c>
      <c r="D8" s="27" t="s">
        <v>320</v>
      </c>
      <c r="E8" s="1" t="s">
        <v>9</v>
      </c>
      <c r="F8" s="1">
        <v>350</v>
      </c>
      <c r="G8" s="1"/>
      <c r="H8" s="31">
        <v>15000</v>
      </c>
      <c r="I8" s="41">
        <f>+H8*19%</f>
        <v>2850</v>
      </c>
      <c r="J8" s="32">
        <f>+I8+H8</f>
        <v>17850</v>
      </c>
      <c r="K8" s="30">
        <f>+J8*F8</f>
        <v>6247500</v>
      </c>
    </row>
    <row r="9" spans="1:11" x14ac:dyDescent="0.25">
      <c r="A9" s="136" t="s">
        <v>321</v>
      </c>
      <c r="B9" s="136"/>
      <c r="C9" s="136"/>
      <c r="D9" s="136"/>
      <c r="E9" s="136"/>
      <c r="F9" s="136"/>
      <c r="G9" s="136"/>
      <c r="H9" s="136"/>
      <c r="I9" s="136"/>
      <c r="J9" s="136"/>
      <c r="K9" s="44">
        <f>K6+K7+K8</f>
        <v>29214500</v>
      </c>
    </row>
    <row r="10" spans="1:11" ht="45.75" customHeight="1" x14ac:dyDescent="0.25">
      <c r="A10" s="136" t="s">
        <v>322</v>
      </c>
      <c r="B10" s="136"/>
      <c r="C10" s="136"/>
      <c r="D10" s="136"/>
      <c r="E10" s="136"/>
      <c r="F10" s="136"/>
      <c r="G10" s="136"/>
      <c r="H10" s="136"/>
      <c r="I10" s="136"/>
      <c r="J10" s="136"/>
      <c r="K10" s="136"/>
    </row>
    <row r="11" spans="1:11" ht="180.75" x14ac:dyDescent="0.25">
      <c r="A11" s="1">
        <v>4</v>
      </c>
      <c r="B11" s="1" t="s">
        <v>13</v>
      </c>
      <c r="C11" s="1" t="s">
        <v>14</v>
      </c>
      <c r="D11" s="27" t="s">
        <v>323</v>
      </c>
      <c r="E11" s="1" t="s">
        <v>9</v>
      </c>
      <c r="F11" s="1">
        <v>800</v>
      </c>
      <c r="G11" s="1"/>
      <c r="H11" s="31">
        <v>90000</v>
      </c>
      <c r="I11" s="41">
        <f>+H11*19%</f>
        <v>17100</v>
      </c>
      <c r="J11" s="32">
        <f>+I11+H11</f>
        <v>107100</v>
      </c>
      <c r="K11" s="30">
        <f>+J11*F11</f>
        <v>85680000</v>
      </c>
    </row>
    <row r="12" spans="1:11" ht="75" x14ac:dyDescent="0.25">
      <c r="A12" s="1">
        <v>5</v>
      </c>
      <c r="B12" s="1" t="s">
        <v>324</v>
      </c>
      <c r="C12" s="1" t="s">
        <v>325</v>
      </c>
      <c r="D12" s="27" t="s">
        <v>326</v>
      </c>
      <c r="E12" s="1" t="s">
        <v>9</v>
      </c>
      <c r="F12" s="1" t="s">
        <v>327</v>
      </c>
      <c r="G12" s="1"/>
      <c r="H12" s="31"/>
      <c r="I12" s="35"/>
      <c r="J12" s="35"/>
      <c r="K12" s="30">
        <v>3200000</v>
      </c>
    </row>
    <row r="13" spans="1:11" x14ac:dyDescent="0.25">
      <c r="A13" s="136" t="s">
        <v>321</v>
      </c>
      <c r="B13" s="136"/>
      <c r="C13" s="136"/>
      <c r="D13" s="136"/>
      <c r="E13" s="136"/>
      <c r="F13" s="136"/>
      <c r="G13" s="136"/>
      <c r="H13" s="136"/>
      <c r="I13" s="136"/>
      <c r="J13" s="136"/>
      <c r="K13" s="30">
        <f>+K11+K12</f>
        <v>88880000</v>
      </c>
    </row>
    <row r="14" spans="1:11" ht="28.5" customHeight="1" x14ac:dyDescent="0.25">
      <c r="A14" s="136" t="s">
        <v>98</v>
      </c>
      <c r="B14" s="136"/>
      <c r="C14" s="136"/>
      <c r="D14" s="136"/>
      <c r="E14" s="136"/>
      <c r="F14" s="136"/>
      <c r="G14" s="136"/>
      <c r="H14" s="136"/>
      <c r="I14" s="136"/>
      <c r="J14" s="136"/>
      <c r="K14" s="136"/>
    </row>
    <row r="15" spans="1:11" ht="210.75" x14ac:dyDescent="0.25">
      <c r="A15" s="1">
        <v>6</v>
      </c>
      <c r="B15" s="1" t="s">
        <v>15</v>
      </c>
      <c r="C15" s="1" t="s">
        <v>14</v>
      </c>
      <c r="D15" s="27" t="s">
        <v>328</v>
      </c>
      <c r="E15" s="1" t="s">
        <v>9</v>
      </c>
      <c r="F15" s="1" t="s">
        <v>327</v>
      </c>
      <c r="G15" s="1">
        <v>5</v>
      </c>
      <c r="H15" s="28" t="s">
        <v>329</v>
      </c>
      <c r="I15" s="36" t="s">
        <v>329</v>
      </c>
      <c r="J15" s="36" t="s">
        <v>329</v>
      </c>
      <c r="K15" s="30">
        <v>60000000</v>
      </c>
    </row>
    <row r="16" spans="1:11" x14ac:dyDescent="0.25">
      <c r="A16" s="136" t="s">
        <v>321</v>
      </c>
      <c r="B16" s="136"/>
      <c r="C16" s="136"/>
      <c r="D16" s="136"/>
      <c r="E16" s="136"/>
      <c r="F16" s="136"/>
      <c r="G16" s="136"/>
      <c r="H16" s="136"/>
      <c r="I16" s="136"/>
      <c r="J16" s="136"/>
      <c r="K16" s="44">
        <f>K15</f>
        <v>60000000</v>
      </c>
    </row>
    <row r="17" spans="1:11" ht="46.5" customHeight="1" x14ac:dyDescent="0.25">
      <c r="A17" s="136" t="s">
        <v>99</v>
      </c>
      <c r="B17" s="136"/>
      <c r="C17" s="136"/>
      <c r="D17" s="136"/>
      <c r="E17" s="136"/>
      <c r="F17" s="136"/>
      <c r="G17" s="136"/>
      <c r="H17" s="136"/>
      <c r="I17" s="136"/>
      <c r="J17" s="136"/>
      <c r="K17" s="136"/>
    </row>
    <row r="18" spans="1:11" ht="60" x14ac:dyDescent="0.25">
      <c r="A18" s="1">
        <v>7</v>
      </c>
      <c r="B18" s="1" t="s">
        <v>16</v>
      </c>
      <c r="C18" s="1">
        <v>55121714</v>
      </c>
      <c r="D18" s="27" t="s">
        <v>93</v>
      </c>
      <c r="E18" s="1" t="s">
        <v>9</v>
      </c>
      <c r="F18" s="1">
        <v>2</v>
      </c>
      <c r="G18" s="1"/>
      <c r="H18" s="31">
        <v>95000</v>
      </c>
      <c r="I18" s="41">
        <f>+H18*19%</f>
        <v>18050</v>
      </c>
      <c r="J18" s="32">
        <f>+I18+H18</f>
        <v>113050</v>
      </c>
      <c r="K18" s="30">
        <f>+J18*F18</f>
        <v>226100</v>
      </c>
    </row>
    <row r="19" spans="1:11" x14ac:dyDescent="0.25">
      <c r="A19" s="136" t="s">
        <v>321</v>
      </c>
      <c r="B19" s="136"/>
      <c r="C19" s="136"/>
      <c r="D19" s="136"/>
      <c r="E19" s="136"/>
      <c r="F19" s="136"/>
      <c r="G19" s="136"/>
      <c r="H19" s="136"/>
      <c r="I19" s="136"/>
      <c r="J19" s="136"/>
      <c r="K19" s="44">
        <f>K18</f>
        <v>226100</v>
      </c>
    </row>
    <row r="20" spans="1:11" ht="27.75" customHeight="1" x14ac:dyDescent="0.25">
      <c r="A20" s="136" t="s">
        <v>101</v>
      </c>
      <c r="B20" s="136"/>
      <c r="C20" s="136"/>
      <c r="D20" s="136"/>
      <c r="E20" s="136"/>
      <c r="F20" s="136"/>
      <c r="G20" s="136"/>
      <c r="H20" s="136"/>
      <c r="I20" s="136"/>
      <c r="J20" s="136"/>
      <c r="K20" s="136"/>
    </row>
    <row r="21" spans="1:11" s="86" customFormat="1" ht="60" x14ac:dyDescent="0.25">
      <c r="A21" s="78">
        <v>8</v>
      </c>
      <c r="B21" s="78" t="s">
        <v>102</v>
      </c>
      <c r="C21" s="78" t="s">
        <v>17</v>
      </c>
      <c r="D21" s="83" t="s">
        <v>445</v>
      </c>
      <c r="E21" s="78" t="s">
        <v>9</v>
      </c>
      <c r="F21" s="78" t="s">
        <v>327</v>
      </c>
      <c r="G21" s="78">
        <v>5</v>
      </c>
      <c r="H21" s="84" t="s">
        <v>329</v>
      </c>
      <c r="I21" s="85" t="s">
        <v>329</v>
      </c>
      <c r="J21" s="85" t="s">
        <v>329</v>
      </c>
      <c r="K21" s="30">
        <v>14175000</v>
      </c>
    </row>
    <row r="22" spans="1:11" x14ac:dyDescent="0.25">
      <c r="A22" s="136" t="s">
        <v>321</v>
      </c>
      <c r="B22" s="136"/>
      <c r="C22" s="136"/>
      <c r="D22" s="136"/>
      <c r="E22" s="136"/>
      <c r="F22" s="136"/>
      <c r="G22" s="136"/>
      <c r="H22" s="136"/>
      <c r="I22" s="136"/>
      <c r="J22" s="136"/>
      <c r="K22" s="44">
        <f>K21</f>
        <v>14175000</v>
      </c>
    </row>
    <row r="23" spans="1:11" ht="18" customHeight="1" x14ac:dyDescent="0.25">
      <c r="A23" s="136" t="s">
        <v>330</v>
      </c>
      <c r="B23" s="136"/>
      <c r="C23" s="136"/>
      <c r="D23" s="136"/>
      <c r="E23" s="136"/>
      <c r="F23" s="136"/>
      <c r="G23" s="136"/>
      <c r="H23" s="136"/>
      <c r="I23" s="136"/>
      <c r="J23" s="136"/>
      <c r="K23" s="136"/>
    </row>
    <row r="24" spans="1:11" ht="90.75" x14ac:dyDescent="0.25">
      <c r="A24" s="1">
        <v>9</v>
      </c>
      <c r="B24" s="1" t="s">
        <v>19</v>
      </c>
      <c r="C24" s="37"/>
      <c r="D24" s="27" t="s">
        <v>435</v>
      </c>
      <c r="E24" s="1" t="s">
        <v>9</v>
      </c>
      <c r="F24" s="1">
        <v>1</v>
      </c>
      <c r="G24" s="1">
        <v>5</v>
      </c>
      <c r="H24" s="28">
        <v>4400000</v>
      </c>
      <c r="I24" s="28" t="s">
        <v>329</v>
      </c>
      <c r="J24" s="28" t="s">
        <v>329</v>
      </c>
      <c r="K24" s="30">
        <f>+H24*G24</f>
        <v>22000000</v>
      </c>
    </row>
    <row r="25" spans="1:11" ht="75.75" x14ac:dyDescent="0.25">
      <c r="A25" s="1">
        <v>10</v>
      </c>
      <c r="B25" s="1" t="s">
        <v>104</v>
      </c>
      <c r="C25" s="37"/>
      <c r="D25" s="27" t="s">
        <v>436</v>
      </c>
      <c r="E25" s="1" t="s">
        <v>9</v>
      </c>
      <c r="F25" s="1">
        <v>1</v>
      </c>
      <c r="G25" s="1">
        <v>5</v>
      </c>
      <c r="H25" s="28">
        <v>4400000</v>
      </c>
      <c r="I25" s="28" t="s">
        <v>329</v>
      </c>
      <c r="J25" s="28" t="s">
        <v>329</v>
      </c>
      <c r="K25" s="30">
        <f t="shared" ref="K25:K28" si="0">+H25*G25</f>
        <v>22000000</v>
      </c>
    </row>
    <row r="26" spans="1:11" ht="45.75" x14ac:dyDescent="0.25">
      <c r="A26" s="1">
        <v>11</v>
      </c>
      <c r="B26" s="1" t="s">
        <v>105</v>
      </c>
      <c r="C26" s="37"/>
      <c r="D26" s="27" t="s">
        <v>437</v>
      </c>
      <c r="E26" s="1" t="s">
        <v>9</v>
      </c>
      <c r="F26" s="1">
        <v>1</v>
      </c>
      <c r="G26" s="1">
        <v>5</v>
      </c>
      <c r="H26" s="28">
        <v>4400000</v>
      </c>
      <c r="I26" s="28" t="s">
        <v>329</v>
      </c>
      <c r="J26" s="28" t="s">
        <v>329</v>
      </c>
      <c r="K26" s="30">
        <f t="shared" si="0"/>
        <v>22000000</v>
      </c>
    </row>
    <row r="27" spans="1:11" ht="45.75" customHeight="1" x14ac:dyDescent="0.25">
      <c r="A27" s="1">
        <v>12</v>
      </c>
      <c r="B27" s="1" t="s">
        <v>106</v>
      </c>
      <c r="C27" s="37"/>
      <c r="D27" s="27" t="s">
        <v>438</v>
      </c>
      <c r="E27" s="1" t="s">
        <v>9</v>
      </c>
      <c r="F27" s="1">
        <v>1</v>
      </c>
      <c r="G27" s="1">
        <v>5</v>
      </c>
      <c r="H27" s="28">
        <v>4400000</v>
      </c>
      <c r="I27" s="28" t="s">
        <v>329</v>
      </c>
      <c r="J27" s="28" t="s">
        <v>329</v>
      </c>
      <c r="K27" s="30">
        <f t="shared" si="0"/>
        <v>22000000</v>
      </c>
    </row>
    <row r="28" spans="1:11" ht="46.5" x14ac:dyDescent="0.25">
      <c r="A28" s="1">
        <v>13</v>
      </c>
      <c r="B28" s="1" t="s">
        <v>107</v>
      </c>
      <c r="C28" s="37"/>
      <c r="D28" s="27" t="s">
        <v>439</v>
      </c>
      <c r="E28" s="1" t="s">
        <v>9</v>
      </c>
      <c r="F28" s="1">
        <v>1</v>
      </c>
      <c r="G28" s="1">
        <v>5</v>
      </c>
      <c r="H28" s="28">
        <v>4400000</v>
      </c>
      <c r="I28" s="28" t="s">
        <v>329</v>
      </c>
      <c r="J28" s="28" t="s">
        <v>329</v>
      </c>
      <c r="K28" s="30">
        <f t="shared" si="0"/>
        <v>22000000</v>
      </c>
    </row>
    <row r="29" spans="1:11" x14ac:dyDescent="0.25">
      <c r="A29" s="136" t="s">
        <v>321</v>
      </c>
      <c r="B29" s="136"/>
      <c r="C29" s="136"/>
      <c r="D29" s="136"/>
      <c r="E29" s="136"/>
      <c r="F29" s="136"/>
      <c r="G29" s="136"/>
      <c r="H29" s="136"/>
      <c r="I29" s="136"/>
      <c r="J29" s="136"/>
      <c r="K29" s="44">
        <f>+K24+K25+K26+K27+K28</f>
        <v>110000000</v>
      </c>
    </row>
    <row r="30" spans="1:11" ht="60" customHeight="1" x14ac:dyDescent="0.25">
      <c r="A30" s="137" t="s">
        <v>331</v>
      </c>
      <c r="B30" s="137"/>
      <c r="C30" s="137"/>
      <c r="D30" s="137"/>
      <c r="E30" s="137"/>
      <c r="F30" s="137"/>
      <c r="G30" s="137"/>
      <c r="H30" s="137"/>
      <c r="I30" s="137"/>
      <c r="J30" s="137"/>
      <c r="K30" s="137"/>
    </row>
    <row r="31" spans="1:11" ht="38.25" customHeight="1" x14ac:dyDescent="0.25">
      <c r="A31" s="135" t="s">
        <v>332</v>
      </c>
      <c r="B31" s="135"/>
      <c r="C31" s="135"/>
      <c r="D31" s="135"/>
      <c r="E31" s="135"/>
      <c r="F31" s="135"/>
      <c r="G31" s="135"/>
      <c r="H31" s="135"/>
      <c r="I31" s="135"/>
      <c r="J31" s="135"/>
      <c r="K31" s="43">
        <f>K9+K13+K16+K19+K22+K29</f>
        <v>302495600</v>
      </c>
    </row>
    <row r="35" spans="4:4" x14ac:dyDescent="0.25">
      <c r="D35" s="38"/>
    </row>
  </sheetData>
  <mergeCells count="16">
    <mergeCell ref="A23:K23"/>
    <mergeCell ref="A29:J29"/>
    <mergeCell ref="A30:K30"/>
    <mergeCell ref="A31:J31"/>
    <mergeCell ref="A14:K14"/>
    <mergeCell ref="A16:J16"/>
    <mergeCell ref="A17:K17"/>
    <mergeCell ref="A19:J19"/>
    <mergeCell ref="A20:K20"/>
    <mergeCell ref="A22:J22"/>
    <mergeCell ref="A13:J13"/>
    <mergeCell ref="A2:K2"/>
    <mergeCell ref="A3:K3"/>
    <mergeCell ref="A5:K5"/>
    <mergeCell ref="A9:J9"/>
    <mergeCell ref="A10:K10"/>
  </mergeCells>
  <printOptions horizontalCentered="1"/>
  <pageMargins left="0.70866141732283472" right="0.70866141732283472" top="0.74803149606299213" bottom="0.74803149606299213" header="0.31496062992125984" footer="0.31496062992125984"/>
  <pageSetup scale="3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28"/>
  <sheetViews>
    <sheetView tabSelected="1" topLeftCell="B1" zoomScale="70" zoomScaleNormal="70" workbookViewId="0">
      <selection activeCell="K20" sqref="K20"/>
    </sheetView>
  </sheetViews>
  <sheetFormatPr baseColWidth="10" defaultRowHeight="12" x14ac:dyDescent="0.2"/>
  <cols>
    <col min="1" max="1" width="4.7109375" style="2" bestFit="1" customWidth="1"/>
    <col min="2" max="2" width="16.5703125" style="2" customWidth="1"/>
    <col min="3" max="3" width="13.7109375" style="2" customWidth="1"/>
    <col min="4" max="4" width="83" style="2" customWidth="1"/>
    <col min="5" max="5" width="14.5703125" style="2" customWidth="1"/>
    <col min="6" max="6" width="14.28515625" style="2" customWidth="1"/>
    <col min="7" max="7" width="20.28515625" style="50" customWidth="1"/>
    <col min="8" max="8" width="20.28515625" style="51" customWidth="1"/>
    <col min="9" max="9" width="20.28515625" style="56" customWidth="1"/>
    <col min="10" max="10" width="20.42578125" style="57" customWidth="1"/>
    <col min="11" max="11" width="26.85546875" style="2" customWidth="1"/>
    <col min="12" max="12" width="30" style="116" customWidth="1"/>
    <col min="13" max="16384" width="11.42578125" style="2"/>
  </cols>
  <sheetData>
    <row r="1" spans="1:12" x14ac:dyDescent="0.2">
      <c r="G1" s="45"/>
      <c r="H1" s="45"/>
      <c r="I1" s="54"/>
    </row>
    <row r="2" spans="1:12" ht="20.25" customHeight="1" x14ac:dyDescent="0.2">
      <c r="A2" s="144" t="s">
        <v>94</v>
      </c>
      <c r="B2" s="144"/>
      <c r="C2" s="144"/>
      <c r="D2" s="144"/>
      <c r="E2" s="144"/>
      <c r="F2" s="144"/>
      <c r="G2" s="144"/>
      <c r="H2" s="144"/>
      <c r="I2" s="144"/>
      <c r="J2" s="144"/>
    </row>
    <row r="3" spans="1:12" ht="3.75" customHeight="1" x14ac:dyDescent="0.2">
      <c r="A3" s="141"/>
      <c r="B3" s="142"/>
      <c r="C3" s="142"/>
      <c r="D3" s="142"/>
      <c r="E3" s="142"/>
      <c r="F3" s="142"/>
      <c r="G3" s="142"/>
      <c r="H3" s="142"/>
      <c r="I3" s="142"/>
      <c r="J3" s="143"/>
    </row>
    <row r="4" spans="1:12" ht="57.75" customHeight="1" x14ac:dyDescent="0.2">
      <c r="A4" s="21" t="s">
        <v>0</v>
      </c>
      <c r="B4" s="21" t="s">
        <v>1</v>
      </c>
      <c r="C4" s="21" t="s">
        <v>2</v>
      </c>
      <c r="D4" s="21" t="s">
        <v>3</v>
      </c>
      <c r="E4" s="21" t="s">
        <v>4</v>
      </c>
      <c r="F4" s="21" t="s">
        <v>5</v>
      </c>
      <c r="G4" s="46" t="s">
        <v>336</v>
      </c>
      <c r="H4" s="47" t="s">
        <v>337</v>
      </c>
      <c r="I4" s="48" t="s">
        <v>338</v>
      </c>
      <c r="J4" s="3" t="s">
        <v>6</v>
      </c>
      <c r="L4" s="125"/>
    </row>
    <row r="5" spans="1:12" ht="12" customHeight="1" x14ac:dyDescent="0.2">
      <c r="A5" s="138" t="s">
        <v>100</v>
      </c>
      <c r="B5" s="139"/>
      <c r="C5" s="139"/>
      <c r="D5" s="139"/>
      <c r="E5" s="139"/>
      <c r="F5" s="139"/>
      <c r="G5" s="139"/>
      <c r="H5" s="139"/>
      <c r="I5" s="139"/>
      <c r="J5" s="140"/>
    </row>
    <row r="6" spans="1:12" ht="114.75" customHeight="1" x14ac:dyDescent="0.2">
      <c r="A6" s="1">
        <v>1</v>
      </c>
      <c r="B6" s="4" t="s">
        <v>7</v>
      </c>
      <c r="C6" s="4" t="s">
        <v>8</v>
      </c>
      <c r="D6" s="5" t="s">
        <v>95</v>
      </c>
      <c r="E6" s="4" t="s">
        <v>9</v>
      </c>
      <c r="F6" s="4">
        <v>1</v>
      </c>
      <c r="G6" s="46">
        <v>132685</v>
      </c>
      <c r="H6" s="47">
        <f>'COT 2'!K6/150</f>
        <v>124950</v>
      </c>
      <c r="I6" s="48">
        <f>'COT 3'!K6/150</f>
        <v>121380</v>
      </c>
      <c r="J6" s="58">
        <f>AVERAGE(G6:I6)</f>
        <v>126338.33333333333</v>
      </c>
      <c r="K6" s="117"/>
    </row>
    <row r="7" spans="1:12" ht="126.75" customHeight="1" x14ac:dyDescent="0.2">
      <c r="A7" s="1">
        <v>2</v>
      </c>
      <c r="B7" s="4" t="s">
        <v>10</v>
      </c>
      <c r="C7" s="4" t="s">
        <v>11</v>
      </c>
      <c r="D7" s="5" t="s">
        <v>108</v>
      </c>
      <c r="E7" s="4" t="s">
        <v>20</v>
      </c>
      <c r="F7" s="4">
        <v>1</v>
      </c>
      <c r="G7" s="46">
        <f>'COT 1'!K7</f>
        <v>20825000</v>
      </c>
      <c r="H7" s="47">
        <f>'COT 2'!K7/5</f>
        <v>833000</v>
      </c>
      <c r="I7" s="48">
        <f>'COT 3'!K7/5</f>
        <v>952000</v>
      </c>
      <c r="J7" s="58">
        <f>AVERAGE(H7:I7)</f>
        <v>892500</v>
      </c>
      <c r="K7" s="117"/>
    </row>
    <row r="8" spans="1:12" ht="60" x14ac:dyDescent="0.2">
      <c r="A8" s="1">
        <v>3</v>
      </c>
      <c r="B8" s="4" t="s">
        <v>12</v>
      </c>
      <c r="C8" s="4">
        <v>42000000</v>
      </c>
      <c r="D8" s="5" t="s">
        <v>21</v>
      </c>
      <c r="E8" s="4" t="s">
        <v>9</v>
      </c>
      <c r="F8" s="4">
        <v>1</v>
      </c>
      <c r="G8" s="46">
        <f>'COT 1'!K8/350</f>
        <v>16898</v>
      </c>
      <c r="H8" s="47">
        <f>'COT 2'!K8/350</f>
        <v>16660</v>
      </c>
      <c r="I8" s="48">
        <f>'COT 3'!K8/350</f>
        <v>17850</v>
      </c>
      <c r="J8" s="58">
        <f t="shared" ref="J8" si="0">AVERAGE(G8:I8)</f>
        <v>17136</v>
      </c>
      <c r="K8" s="117"/>
    </row>
    <row r="9" spans="1:12" ht="34.5" customHeight="1" x14ac:dyDescent="0.2">
      <c r="A9" s="138" t="s">
        <v>96</v>
      </c>
      <c r="B9" s="139"/>
      <c r="C9" s="139"/>
      <c r="D9" s="139"/>
      <c r="E9" s="139"/>
      <c r="F9" s="139"/>
      <c r="G9" s="139"/>
      <c r="H9" s="139"/>
      <c r="I9" s="139"/>
      <c r="J9" s="140"/>
    </row>
    <row r="10" spans="1:12" ht="118.5" customHeight="1" x14ac:dyDescent="0.2">
      <c r="A10" s="1">
        <v>4</v>
      </c>
      <c r="B10" s="4" t="s">
        <v>13</v>
      </c>
      <c r="C10" s="4" t="s">
        <v>14</v>
      </c>
      <c r="D10" s="5" t="s">
        <v>97</v>
      </c>
      <c r="E10" s="4" t="s">
        <v>9</v>
      </c>
      <c r="F10" s="4">
        <v>1</v>
      </c>
      <c r="G10" s="46">
        <f>'COT 1'!K11/800</f>
        <v>117215</v>
      </c>
      <c r="H10" s="47">
        <f>'COT 2'!K11/800</f>
        <v>102340</v>
      </c>
      <c r="I10" s="53">
        <f>'COT 3'!K11/800</f>
        <v>107100</v>
      </c>
      <c r="J10" s="58">
        <f>AVERAGE(G10:I10)</f>
        <v>108885</v>
      </c>
      <c r="K10" s="117"/>
    </row>
    <row r="11" spans="1:12" ht="66.75" customHeight="1" x14ac:dyDescent="0.2">
      <c r="A11" s="1">
        <v>5</v>
      </c>
      <c r="B11" s="4" t="s">
        <v>324</v>
      </c>
      <c r="C11" s="4" t="s">
        <v>325</v>
      </c>
      <c r="D11" s="52" t="s">
        <v>447</v>
      </c>
      <c r="E11" s="4" t="s">
        <v>9</v>
      </c>
      <c r="F11" s="4" t="s">
        <v>327</v>
      </c>
      <c r="G11" s="46">
        <v>3375000</v>
      </c>
      <c r="H11" s="47">
        <v>3375000</v>
      </c>
      <c r="I11" s="53">
        <v>3375000</v>
      </c>
      <c r="J11" s="58">
        <v>3375000</v>
      </c>
      <c r="K11" s="119"/>
    </row>
    <row r="12" spans="1:12" ht="15" customHeight="1" x14ac:dyDescent="0.2">
      <c r="A12" s="145" t="s">
        <v>98</v>
      </c>
      <c r="B12" s="146"/>
      <c r="C12" s="146"/>
      <c r="D12" s="146"/>
      <c r="E12" s="146"/>
      <c r="F12" s="146"/>
      <c r="G12" s="146"/>
      <c r="H12" s="146"/>
      <c r="I12" s="146"/>
      <c r="J12" s="147"/>
    </row>
    <row r="13" spans="1:12" ht="139.5" customHeight="1" x14ac:dyDescent="0.2">
      <c r="A13" s="1">
        <v>5</v>
      </c>
      <c r="B13" s="4" t="s">
        <v>15</v>
      </c>
      <c r="C13" s="4" t="s">
        <v>14</v>
      </c>
      <c r="D13" s="5" t="s">
        <v>448</v>
      </c>
      <c r="E13" s="4" t="s">
        <v>9</v>
      </c>
      <c r="F13" s="90" t="s">
        <v>103</v>
      </c>
      <c r="G13" s="46">
        <v>65175000</v>
      </c>
      <c r="H13" s="47">
        <v>65175000</v>
      </c>
      <c r="I13" s="53">
        <v>65175000</v>
      </c>
      <c r="J13" s="58">
        <v>65175000</v>
      </c>
      <c r="K13" s="120"/>
    </row>
    <row r="14" spans="1:12" ht="39.75" customHeight="1" x14ac:dyDescent="0.2">
      <c r="A14" s="138" t="s">
        <v>99</v>
      </c>
      <c r="B14" s="139"/>
      <c r="C14" s="139"/>
      <c r="D14" s="139"/>
      <c r="E14" s="139"/>
      <c r="F14" s="139"/>
      <c r="G14" s="139"/>
      <c r="H14" s="139"/>
      <c r="I14" s="139"/>
      <c r="J14" s="140"/>
    </row>
    <row r="15" spans="1:12" ht="39" customHeight="1" x14ac:dyDescent="0.2">
      <c r="A15" s="1">
        <v>6</v>
      </c>
      <c r="B15" s="4" t="s">
        <v>16</v>
      </c>
      <c r="C15" s="4">
        <v>55121714</v>
      </c>
      <c r="D15" s="5" t="s">
        <v>93</v>
      </c>
      <c r="E15" s="4" t="s">
        <v>9</v>
      </c>
      <c r="F15" s="4">
        <v>1</v>
      </c>
      <c r="G15" s="46">
        <f>'COT 1'!K18/2</f>
        <v>142800</v>
      </c>
      <c r="H15" s="47">
        <f>'COT 2'!K18/2</f>
        <v>98175</v>
      </c>
      <c r="I15" s="53">
        <f>'COT 3'!K18/2</f>
        <v>113050</v>
      </c>
      <c r="J15" s="58">
        <f>AVERAGE(G15:I15)</f>
        <v>118008.33333333333</v>
      </c>
      <c r="K15" s="118"/>
    </row>
    <row r="16" spans="1:12" ht="25.5" customHeight="1" x14ac:dyDescent="0.2">
      <c r="A16" s="138" t="s">
        <v>101</v>
      </c>
      <c r="B16" s="139"/>
      <c r="C16" s="139"/>
      <c r="D16" s="139"/>
      <c r="E16" s="139"/>
      <c r="F16" s="139"/>
      <c r="G16" s="139"/>
      <c r="H16" s="139"/>
      <c r="I16" s="139"/>
      <c r="J16" s="140"/>
    </row>
    <row r="17" spans="1:12" s="89" customFormat="1" ht="48" x14ac:dyDescent="0.2">
      <c r="A17" s="91">
        <v>7</v>
      </c>
      <c r="B17" s="92" t="s">
        <v>102</v>
      </c>
      <c r="C17" s="93" t="s">
        <v>17</v>
      </c>
      <c r="D17" s="94" t="s">
        <v>449</v>
      </c>
      <c r="E17" s="90" t="s">
        <v>9</v>
      </c>
      <c r="F17" s="90" t="s">
        <v>103</v>
      </c>
      <c r="G17" s="46">
        <v>14175000</v>
      </c>
      <c r="H17" s="47">
        <v>14175000</v>
      </c>
      <c r="I17" s="53">
        <v>14175000</v>
      </c>
      <c r="J17" s="58">
        <f>AVERAGE(G17:I17)</f>
        <v>14175000</v>
      </c>
      <c r="K17" s="96"/>
      <c r="L17" s="121"/>
    </row>
    <row r="18" spans="1:12" ht="15" customHeight="1" x14ac:dyDescent="0.2">
      <c r="A18" s="138" t="s">
        <v>18</v>
      </c>
      <c r="B18" s="139"/>
      <c r="C18" s="139"/>
      <c r="D18" s="139"/>
      <c r="E18" s="139"/>
      <c r="F18" s="139"/>
      <c r="G18" s="139"/>
      <c r="H18" s="139"/>
      <c r="I18" s="139"/>
      <c r="J18" s="140"/>
    </row>
    <row r="19" spans="1:12" ht="60" x14ac:dyDescent="0.2">
      <c r="A19" s="1">
        <v>8</v>
      </c>
      <c r="B19" s="4" t="s">
        <v>19</v>
      </c>
      <c r="C19" s="6"/>
      <c r="D19" s="5" t="s">
        <v>440</v>
      </c>
      <c r="E19" s="4" t="s">
        <v>20</v>
      </c>
      <c r="F19" s="4">
        <v>1</v>
      </c>
      <c r="G19" s="46">
        <v>4400000</v>
      </c>
      <c r="H19" s="47">
        <v>4400000</v>
      </c>
      <c r="I19" s="53">
        <v>4400000</v>
      </c>
      <c r="J19" s="58">
        <v>4400000</v>
      </c>
    </row>
    <row r="20" spans="1:12" s="82" customFormat="1" ht="48" x14ac:dyDescent="0.2">
      <c r="A20" s="78">
        <v>9</v>
      </c>
      <c r="B20" s="79" t="s">
        <v>104</v>
      </c>
      <c r="C20" s="80"/>
      <c r="D20" s="81" t="s">
        <v>441</v>
      </c>
      <c r="E20" s="79" t="s">
        <v>20</v>
      </c>
      <c r="F20" s="79">
        <v>1</v>
      </c>
      <c r="G20" s="46">
        <v>4400000</v>
      </c>
      <c r="H20" s="47">
        <v>4400000</v>
      </c>
      <c r="I20" s="53">
        <v>4400000</v>
      </c>
      <c r="J20" s="111">
        <v>4400000</v>
      </c>
      <c r="L20" s="116"/>
    </row>
    <row r="21" spans="1:12" ht="39" customHeight="1" x14ac:dyDescent="0.2">
      <c r="A21" s="1">
        <v>10</v>
      </c>
      <c r="B21" s="4" t="s">
        <v>105</v>
      </c>
      <c r="C21" s="6"/>
      <c r="D21" s="22" t="s">
        <v>442</v>
      </c>
      <c r="E21" s="4" t="s">
        <v>20</v>
      </c>
      <c r="F21" s="4">
        <v>1</v>
      </c>
      <c r="G21" s="46">
        <v>4400000</v>
      </c>
      <c r="H21" s="47">
        <v>4400000</v>
      </c>
      <c r="I21" s="53">
        <v>4400000</v>
      </c>
      <c r="J21" s="58">
        <f t="shared" ref="J21:J23" si="1">AVERAGE(G21:I21)</f>
        <v>4400000</v>
      </c>
    </row>
    <row r="22" spans="1:12" ht="36" x14ac:dyDescent="0.2">
      <c r="A22" s="1">
        <v>11</v>
      </c>
      <c r="B22" s="4" t="s">
        <v>106</v>
      </c>
      <c r="C22" s="6"/>
      <c r="D22" s="5" t="s">
        <v>443</v>
      </c>
      <c r="E22" s="4" t="s">
        <v>20</v>
      </c>
      <c r="F22" s="4">
        <v>1</v>
      </c>
      <c r="G22" s="46">
        <v>4400000</v>
      </c>
      <c r="H22" s="47">
        <v>4400000</v>
      </c>
      <c r="I22" s="53">
        <v>4400000</v>
      </c>
      <c r="J22" s="58">
        <f t="shared" si="1"/>
        <v>4400000</v>
      </c>
    </row>
    <row r="23" spans="1:12" ht="36" x14ac:dyDescent="0.2">
      <c r="A23" s="1">
        <v>12</v>
      </c>
      <c r="B23" s="4" t="s">
        <v>107</v>
      </c>
      <c r="C23" s="6"/>
      <c r="D23" s="5" t="s">
        <v>444</v>
      </c>
      <c r="E23" s="4" t="s">
        <v>20</v>
      </c>
      <c r="F23" s="4">
        <v>1</v>
      </c>
      <c r="G23" s="46">
        <v>4400000</v>
      </c>
      <c r="H23" s="47">
        <v>4400000</v>
      </c>
      <c r="I23" s="53">
        <v>4400000</v>
      </c>
      <c r="J23" s="58">
        <f t="shared" si="1"/>
        <v>4400000</v>
      </c>
    </row>
    <row r="24" spans="1:12" x14ac:dyDescent="0.2">
      <c r="G24" s="49"/>
      <c r="H24" s="49"/>
      <c r="I24" s="55"/>
    </row>
    <row r="25" spans="1:12" x14ac:dyDescent="0.2">
      <c r="G25" s="49"/>
      <c r="H25" s="49"/>
      <c r="I25" s="55"/>
    </row>
    <row r="26" spans="1:12" x14ac:dyDescent="0.2">
      <c r="G26" s="49"/>
      <c r="H26" s="49"/>
      <c r="I26" s="55"/>
    </row>
    <row r="27" spans="1:12" x14ac:dyDescent="0.2">
      <c r="G27" s="49"/>
      <c r="H27" s="49"/>
      <c r="I27" s="55"/>
    </row>
    <row r="28" spans="1:12" x14ac:dyDescent="0.2">
      <c r="D28" s="7"/>
      <c r="G28" s="49"/>
      <c r="H28" s="49"/>
      <c r="I28" s="55"/>
    </row>
    <row r="29" spans="1:12" x14ac:dyDescent="0.2">
      <c r="G29" s="49"/>
      <c r="H29" s="49"/>
      <c r="I29" s="55"/>
    </row>
    <row r="30" spans="1:12" x14ac:dyDescent="0.2">
      <c r="G30" s="49"/>
      <c r="H30" s="49"/>
      <c r="I30" s="55"/>
    </row>
    <row r="31" spans="1:12" x14ac:dyDescent="0.2">
      <c r="G31" s="49"/>
      <c r="H31" s="49"/>
      <c r="I31" s="55"/>
    </row>
    <row r="32" spans="1:12" x14ac:dyDescent="0.2">
      <c r="G32" s="49"/>
      <c r="H32" s="49"/>
      <c r="I32" s="55"/>
    </row>
    <row r="33" spans="7:9" x14ac:dyDescent="0.2">
      <c r="G33" s="49"/>
      <c r="H33" s="49"/>
      <c r="I33" s="55"/>
    </row>
    <row r="34" spans="7:9" x14ac:dyDescent="0.2">
      <c r="G34" s="49"/>
      <c r="H34" s="49"/>
      <c r="I34" s="55"/>
    </row>
    <row r="35" spans="7:9" x14ac:dyDescent="0.2">
      <c r="G35" s="49"/>
      <c r="H35" s="49"/>
      <c r="I35" s="55"/>
    </row>
    <row r="36" spans="7:9" x14ac:dyDescent="0.2">
      <c r="G36" s="49"/>
      <c r="H36" s="49"/>
      <c r="I36" s="55"/>
    </row>
    <row r="37" spans="7:9" x14ac:dyDescent="0.2">
      <c r="G37" s="49"/>
      <c r="H37" s="49"/>
      <c r="I37" s="55"/>
    </row>
    <row r="38" spans="7:9" x14ac:dyDescent="0.2">
      <c r="G38" s="49"/>
      <c r="H38" s="49"/>
      <c r="I38" s="55"/>
    </row>
    <row r="39" spans="7:9" x14ac:dyDescent="0.2">
      <c r="G39" s="49"/>
      <c r="H39" s="49"/>
      <c r="I39" s="55"/>
    </row>
    <row r="40" spans="7:9" x14ac:dyDescent="0.2">
      <c r="G40" s="49"/>
      <c r="H40" s="49"/>
      <c r="I40" s="55"/>
    </row>
    <row r="41" spans="7:9" x14ac:dyDescent="0.2">
      <c r="G41" s="49"/>
      <c r="H41" s="49"/>
      <c r="I41" s="55"/>
    </row>
    <row r="42" spans="7:9" x14ac:dyDescent="0.2">
      <c r="G42" s="49"/>
      <c r="H42" s="49"/>
      <c r="I42" s="55"/>
    </row>
    <row r="43" spans="7:9" x14ac:dyDescent="0.2">
      <c r="G43" s="49"/>
      <c r="H43" s="49"/>
      <c r="I43" s="55"/>
    </row>
    <row r="44" spans="7:9" x14ac:dyDescent="0.2">
      <c r="G44" s="49"/>
      <c r="H44" s="49"/>
      <c r="I44" s="55"/>
    </row>
    <row r="45" spans="7:9" x14ac:dyDescent="0.2">
      <c r="G45" s="49"/>
      <c r="H45" s="49"/>
      <c r="I45" s="55"/>
    </row>
    <row r="46" spans="7:9" x14ac:dyDescent="0.2">
      <c r="G46" s="49"/>
      <c r="H46" s="49"/>
      <c r="I46" s="55"/>
    </row>
    <row r="47" spans="7:9" x14ac:dyDescent="0.2">
      <c r="G47" s="49"/>
      <c r="H47" s="49"/>
      <c r="I47" s="55"/>
    </row>
    <row r="48" spans="7:9" x14ac:dyDescent="0.2">
      <c r="G48" s="49"/>
      <c r="H48" s="49"/>
      <c r="I48" s="55"/>
    </row>
    <row r="49" spans="7:9" x14ac:dyDescent="0.2">
      <c r="G49" s="49"/>
      <c r="H49" s="49"/>
      <c r="I49" s="55"/>
    </row>
    <row r="50" spans="7:9" x14ac:dyDescent="0.2">
      <c r="G50" s="49"/>
      <c r="H50" s="49"/>
      <c r="I50" s="55"/>
    </row>
    <row r="51" spans="7:9" x14ac:dyDescent="0.2">
      <c r="G51" s="49"/>
      <c r="H51" s="49"/>
      <c r="I51" s="55"/>
    </row>
    <row r="52" spans="7:9" x14ac:dyDescent="0.2">
      <c r="G52" s="49"/>
      <c r="H52" s="49"/>
      <c r="I52" s="55"/>
    </row>
    <row r="53" spans="7:9" x14ac:dyDescent="0.2">
      <c r="G53" s="49"/>
      <c r="H53" s="49"/>
      <c r="I53" s="55"/>
    </row>
    <row r="54" spans="7:9" x14ac:dyDescent="0.2">
      <c r="G54" s="49"/>
      <c r="H54" s="49"/>
      <c r="I54" s="55"/>
    </row>
    <row r="55" spans="7:9" x14ac:dyDescent="0.2">
      <c r="G55" s="49"/>
      <c r="H55" s="49"/>
      <c r="I55" s="55"/>
    </row>
    <row r="56" spans="7:9" x14ac:dyDescent="0.2">
      <c r="G56" s="49"/>
      <c r="H56" s="49"/>
      <c r="I56" s="55"/>
    </row>
    <row r="57" spans="7:9" x14ac:dyDescent="0.2">
      <c r="G57" s="49"/>
      <c r="H57" s="49"/>
      <c r="I57" s="55"/>
    </row>
    <row r="58" spans="7:9" x14ac:dyDescent="0.2">
      <c r="G58" s="49"/>
      <c r="H58" s="49"/>
      <c r="I58" s="55"/>
    </row>
    <row r="59" spans="7:9" x14ac:dyDescent="0.2">
      <c r="G59" s="49"/>
      <c r="H59" s="49"/>
      <c r="I59" s="55"/>
    </row>
    <row r="60" spans="7:9" x14ac:dyDescent="0.2">
      <c r="G60" s="49"/>
      <c r="H60" s="49"/>
      <c r="I60" s="55"/>
    </row>
    <row r="61" spans="7:9" x14ac:dyDescent="0.2">
      <c r="G61" s="49"/>
      <c r="H61" s="49"/>
      <c r="I61" s="55"/>
    </row>
    <row r="62" spans="7:9" x14ac:dyDescent="0.2">
      <c r="G62" s="49"/>
      <c r="H62" s="49"/>
      <c r="I62" s="55"/>
    </row>
    <row r="63" spans="7:9" x14ac:dyDescent="0.2">
      <c r="G63" s="49"/>
      <c r="H63" s="49"/>
      <c r="I63" s="55"/>
    </row>
    <row r="64" spans="7:9" x14ac:dyDescent="0.2">
      <c r="G64" s="49"/>
      <c r="H64" s="49"/>
      <c r="I64" s="55"/>
    </row>
    <row r="65" spans="7:9" x14ac:dyDescent="0.2">
      <c r="G65" s="49"/>
      <c r="H65" s="49"/>
      <c r="I65" s="55"/>
    </row>
    <row r="66" spans="7:9" x14ac:dyDescent="0.2">
      <c r="G66" s="49"/>
      <c r="H66" s="49"/>
      <c r="I66" s="55"/>
    </row>
    <row r="67" spans="7:9" x14ac:dyDescent="0.2">
      <c r="G67" s="49"/>
      <c r="H67" s="49"/>
      <c r="I67" s="55"/>
    </row>
    <row r="68" spans="7:9" x14ac:dyDescent="0.2">
      <c r="G68" s="49"/>
      <c r="H68" s="49"/>
      <c r="I68" s="55"/>
    </row>
    <row r="69" spans="7:9" x14ac:dyDescent="0.2">
      <c r="G69" s="49"/>
      <c r="H69" s="49"/>
      <c r="I69" s="55"/>
    </row>
    <row r="70" spans="7:9" x14ac:dyDescent="0.2">
      <c r="G70" s="49"/>
      <c r="H70" s="49"/>
      <c r="I70" s="55"/>
    </row>
    <row r="71" spans="7:9" x14ac:dyDescent="0.2">
      <c r="G71" s="49"/>
      <c r="H71" s="49"/>
      <c r="I71" s="55"/>
    </row>
    <row r="72" spans="7:9" x14ac:dyDescent="0.2">
      <c r="G72" s="49"/>
      <c r="H72" s="49"/>
      <c r="I72" s="55"/>
    </row>
    <row r="73" spans="7:9" x14ac:dyDescent="0.2">
      <c r="G73" s="49"/>
      <c r="H73" s="49"/>
      <c r="I73" s="55"/>
    </row>
    <row r="74" spans="7:9" x14ac:dyDescent="0.2">
      <c r="G74" s="49"/>
      <c r="H74" s="49"/>
      <c r="I74" s="55"/>
    </row>
    <row r="75" spans="7:9" x14ac:dyDescent="0.2">
      <c r="G75" s="49"/>
      <c r="H75" s="49"/>
      <c r="I75" s="55"/>
    </row>
    <row r="76" spans="7:9" x14ac:dyDescent="0.2">
      <c r="G76" s="49"/>
      <c r="H76" s="49"/>
      <c r="I76" s="55"/>
    </row>
    <row r="77" spans="7:9" x14ac:dyDescent="0.2">
      <c r="G77" s="49"/>
      <c r="H77" s="49"/>
      <c r="I77" s="55"/>
    </row>
    <row r="78" spans="7:9" x14ac:dyDescent="0.2">
      <c r="G78" s="49"/>
      <c r="H78" s="49"/>
      <c r="I78" s="55"/>
    </row>
    <row r="79" spans="7:9" x14ac:dyDescent="0.2">
      <c r="G79" s="49"/>
      <c r="H79" s="49"/>
      <c r="I79" s="55"/>
    </row>
    <row r="80" spans="7:9" x14ac:dyDescent="0.2">
      <c r="G80" s="49"/>
      <c r="H80" s="49"/>
      <c r="I80" s="55"/>
    </row>
    <row r="81" spans="7:9" x14ac:dyDescent="0.2">
      <c r="G81" s="49"/>
      <c r="H81" s="49"/>
      <c r="I81" s="55"/>
    </row>
    <row r="82" spans="7:9" x14ac:dyDescent="0.2">
      <c r="G82" s="49"/>
      <c r="H82" s="49"/>
      <c r="I82" s="55"/>
    </row>
    <row r="83" spans="7:9" x14ac:dyDescent="0.2">
      <c r="G83" s="49"/>
      <c r="H83" s="49"/>
      <c r="I83" s="55"/>
    </row>
    <row r="84" spans="7:9" x14ac:dyDescent="0.2">
      <c r="G84" s="49"/>
      <c r="H84" s="49"/>
      <c r="I84" s="55"/>
    </row>
    <row r="85" spans="7:9" x14ac:dyDescent="0.2">
      <c r="G85" s="49"/>
      <c r="H85" s="49"/>
      <c r="I85" s="55"/>
    </row>
    <row r="86" spans="7:9" x14ac:dyDescent="0.2">
      <c r="G86" s="49"/>
      <c r="H86" s="49"/>
      <c r="I86" s="55"/>
    </row>
    <row r="87" spans="7:9" x14ac:dyDescent="0.2">
      <c r="G87" s="49"/>
      <c r="H87" s="49"/>
      <c r="I87" s="55"/>
    </row>
    <row r="88" spans="7:9" x14ac:dyDescent="0.2">
      <c r="G88" s="49"/>
      <c r="H88" s="49"/>
      <c r="I88" s="55"/>
    </row>
    <row r="89" spans="7:9" x14ac:dyDescent="0.2">
      <c r="G89" s="49"/>
      <c r="H89" s="49"/>
      <c r="I89" s="55"/>
    </row>
    <row r="90" spans="7:9" x14ac:dyDescent="0.2">
      <c r="G90" s="49"/>
      <c r="H90" s="49"/>
      <c r="I90" s="55"/>
    </row>
    <row r="91" spans="7:9" x14ac:dyDescent="0.2">
      <c r="G91" s="49"/>
      <c r="H91" s="49"/>
      <c r="I91" s="55"/>
    </row>
    <row r="92" spans="7:9" x14ac:dyDescent="0.2">
      <c r="G92" s="49"/>
      <c r="H92" s="49"/>
      <c r="I92" s="55"/>
    </row>
    <row r="93" spans="7:9" x14ac:dyDescent="0.2">
      <c r="G93" s="49"/>
      <c r="H93" s="49"/>
      <c r="I93" s="55"/>
    </row>
    <row r="94" spans="7:9" x14ac:dyDescent="0.2">
      <c r="G94" s="49"/>
      <c r="H94" s="49"/>
      <c r="I94" s="55"/>
    </row>
    <row r="95" spans="7:9" x14ac:dyDescent="0.2">
      <c r="G95" s="49"/>
      <c r="H95" s="49"/>
      <c r="I95" s="55"/>
    </row>
    <row r="96" spans="7:9" x14ac:dyDescent="0.2">
      <c r="G96" s="49"/>
      <c r="H96" s="49"/>
      <c r="I96" s="55"/>
    </row>
    <row r="97" spans="7:9" x14ac:dyDescent="0.2">
      <c r="G97" s="49"/>
      <c r="H97" s="49"/>
      <c r="I97" s="55"/>
    </row>
    <row r="98" spans="7:9" x14ac:dyDescent="0.2">
      <c r="G98" s="49"/>
      <c r="H98" s="49"/>
      <c r="I98" s="55"/>
    </row>
    <row r="99" spans="7:9" x14ac:dyDescent="0.2">
      <c r="G99" s="49"/>
      <c r="H99" s="49"/>
      <c r="I99" s="55"/>
    </row>
    <row r="100" spans="7:9" x14ac:dyDescent="0.2">
      <c r="G100" s="49"/>
      <c r="H100" s="49"/>
      <c r="I100" s="55"/>
    </row>
    <row r="101" spans="7:9" x14ac:dyDescent="0.2">
      <c r="G101" s="49"/>
      <c r="H101" s="49"/>
      <c r="I101" s="55"/>
    </row>
    <row r="102" spans="7:9" x14ac:dyDescent="0.2">
      <c r="G102" s="49"/>
      <c r="H102" s="49"/>
      <c r="I102" s="55"/>
    </row>
    <row r="103" spans="7:9" x14ac:dyDescent="0.2">
      <c r="G103" s="49"/>
      <c r="H103" s="49"/>
      <c r="I103" s="55"/>
    </row>
    <row r="104" spans="7:9" x14ac:dyDescent="0.2">
      <c r="G104" s="49"/>
      <c r="H104" s="49"/>
      <c r="I104" s="55"/>
    </row>
    <row r="105" spans="7:9" x14ac:dyDescent="0.2">
      <c r="G105" s="49"/>
      <c r="H105" s="49"/>
      <c r="I105" s="55"/>
    </row>
    <row r="106" spans="7:9" x14ac:dyDescent="0.2">
      <c r="G106" s="49"/>
      <c r="H106" s="49"/>
      <c r="I106" s="55"/>
    </row>
    <row r="107" spans="7:9" x14ac:dyDescent="0.2">
      <c r="G107" s="49"/>
      <c r="H107" s="49"/>
      <c r="I107" s="55"/>
    </row>
    <row r="108" spans="7:9" x14ac:dyDescent="0.2">
      <c r="G108" s="49"/>
      <c r="H108" s="49"/>
      <c r="I108" s="55"/>
    </row>
    <row r="109" spans="7:9" x14ac:dyDescent="0.2">
      <c r="G109" s="49"/>
      <c r="H109" s="49"/>
      <c r="I109" s="55"/>
    </row>
    <row r="110" spans="7:9" x14ac:dyDescent="0.2">
      <c r="G110" s="49"/>
      <c r="H110" s="49"/>
      <c r="I110" s="55"/>
    </row>
    <row r="111" spans="7:9" x14ac:dyDescent="0.2">
      <c r="G111" s="49"/>
      <c r="H111" s="49"/>
      <c r="I111" s="55"/>
    </row>
    <row r="112" spans="7:9" x14ac:dyDescent="0.2">
      <c r="G112" s="49"/>
      <c r="H112" s="49"/>
      <c r="I112" s="55"/>
    </row>
    <row r="113" spans="7:9" x14ac:dyDescent="0.2">
      <c r="G113" s="49"/>
      <c r="H113" s="49"/>
      <c r="I113" s="55"/>
    </row>
    <row r="114" spans="7:9" x14ac:dyDescent="0.2">
      <c r="G114" s="49"/>
      <c r="H114" s="49"/>
      <c r="I114" s="55"/>
    </row>
    <row r="115" spans="7:9" x14ac:dyDescent="0.2">
      <c r="G115" s="49"/>
      <c r="H115" s="49"/>
      <c r="I115" s="55"/>
    </row>
    <row r="116" spans="7:9" x14ac:dyDescent="0.2">
      <c r="G116" s="49"/>
      <c r="H116" s="49"/>
      <c r="I116" s="55"/>
    </row>
    <row r="117" spans="7:9" x14ac:dyDescent="0.2">
      <c r="G117" s="49"/>
      <c r="H117" s="49"/>
      <c r="I117" s="55"/>
    </row>
    <row r="118" spans="7:9" x14ac:dyDescent="0.2">
      <c r="G118" s="49"/>
      <c r="H118" s="49"/>
      <c r="I118" s="55"/>
    </row>
    <row r="119" spans="7:9" x14ac:dyDescent="0.2">
      <c r="G119" s="49"/>
      <c r="H119" s="49"/>
      <c r="I119" s="55"/>
    </row>
    <row r="120" spans="7:9" x14ac:dyDescent="0.2">
      <c r="G120" s="49"/>
      <c r="H120" s="49"/>
      <c r="I120" s="55"/>
    </row>
    <row r="121" spans="7:9" x14ac:dyDescent="0.2">
      <c r="G121" s="49"/>
      <c r="H121" s="49"/>
      <c r="I121" s="55"/>
    </row>
    <row r="122" spans="7:9" x14ac:dyDescent="0.2">
      <c r="G122" s="49"/>
      <c r="H122" s="49"/>
      <c r="I122" s="55"/>
    </row>
    <row r="123" spans="7:9" x14ac:dyDescent="0.2">
      <c r="G123" s="49"/>
      <c r="H123" s="49"/>
      <c r="I123" s="55"/>
    </row>
    <row r="124" spans="7:9" x14ac:dyDescent="0.2">
      <c r="G124" s="49"/>
      <c r="H124" s="49"/>
      <c r="I124" s="55"/>
    </row>
    <row r="125" spans="7:9" x14ac:dyDescent="0.2">
      <c r="G125" s="49"/>
      <c r="H125" s="49"/>
      <c r="I125" s="55"/>
    </row>
    <row r="126" spans="7:9" x14ac:dyDescent="0.2">
      <c r="G126" s="49"/>
      <c r="H126" s="49"/>
      <c r="I126" s="55"/>
    </row>
    <row r="127" spans="7:9" x14ac:dyDescent="0.2">
      <c r="G127" s="49"/>
      <c r="H127" s="49"/>
      <c r="I127" s="55"/>
    </row>
    <row r="128" spans="7:9" x14ac:dyDescent="0.2">
      <c r="G128" s="49"/>
      <c r="H128" s="49"/>
      <c r="I128" s="55"/>
    </row>
    <row r="129" spans="7:9" x14ac:dyDescent="0.2">
      <c r="G129" s="49"/>
      <c r="H129" s="49"/>
      <c r="I129" s="55"/>
    </row>
    <row r="130" spans="7:9" x14ac:dyDescent="0.2">
      <c r="G130" s="49"/>
      <c r="H130" s="49"/>
      <c r="I130" s="55"/>
    </row>
    <row r="131" spans="7:9" x14ac:dyDescent="0.2">
      <c r="G131" s="49"/>
      <c r="H131" s="49"/>
      <c r="I131" s="55"/>
    </row>
    <row r="132" spans="7:9" x14ac:dyDescent="0.2">
      <c r="G132" s="49"/>
      <c r="H132" s="49"/>
      <c r="I132" s="55"/>
    </row>
    <row r="133" spans="7:9" x14ac:dyDescent="0.2">
      <c r="G133" s="49"/>
      <c r="H133" s="49"/>
      <c r="I133" s="55"/>
    </row>
    <row r="134" spans="7:9" x14ac:dyDescent="0.2">
      <c r="G134" s="49"/>
      <c r="H134" s="49"/>
      <c r="I134" s="55"/>
    </row>
    <row r="135" spans="7:9" x14ac:dyDescent="0.2">
      <c r="G135" s="49"/>
      <c r="H135" s="49"/>
      <c r="I135" s="55"/>
    </row>
    <row r="136" spans="7:9" x14ac:dyDescent="0.2">
      <c r="G136" s="49"/>
      <c r="H136" s="49"/>
      <c r="I136" s="55"/>
    </row>
    <row r="137" spans="7:9" x14ac:dyDescent="0.2">
      <c r="G137" s="49"/>
      <c r="H137" s="49"/>
      <c r="I137" s="55"/>
    </row>
    <row r="138" spans="7:9" x14ac:dyDescent="0.2">
      <c r="G138" s="49"/>
      <c r="H138" s="49"/>
      <c r="I138" s="55"/>
    </row>
    <row r="139" spans="7:9" x14ac:dyDescent="0.2">
      <c r="G139" s="49"/>
      <c r="H139" s="49"/>
      <c r="I139" s="55"/>
    </row>
    <row r="140" spans="7:9" x14ac:dyDescent="0.2">
      <c r="G140" s="49"/>
      <c r="H140" s="49"/>
      <c r="I140" s="55"/>
    </row>
    <row r="141" spans="7:9" x14ac:dyDescent="0.2">
      <c r="G141" s="49"/>
      <c r="H141" s="49"/>
      <c r="I141" s="55"/>
    </row>
    <row r="142" spans="7:9" x14ac:dyDescent="0.2">
      <c r="G142" s="49"/>
      <c r="H142" s="49"/>
      <c r="I142" s="55"/>
    </row>
    <row r="143" spans="7:9" x14ac:dyDescent="0.2">
      <c r="G143" s="49"/>
      <c r="H143" s="49"/>
      <c r="I143" s="55"/>
    </row>
    <row r="144" spans="7:9" x14ac:dyDescent="0.2">
      <c r="G144" s="49"/>
      <c r="H144" s="49"/>
      <c r="I144" s="55"/>
    </row>
    <row r="145" spans="7:9" x14ac:dyDescent="0.2">
      <c r="G145" s="49"/>
      <c r="H145" s="49"/>
      <c r="I145" s="55"/>
    </row>
    <row r="146" spans="7:9" x14ac:dyDescent="0.2">
      <c r="G146" s="49"/>
      <c r="H146" s="49"/>
      <c r="I146" s="55"/>
    </row>
    <row r="147" spans="7:9" x14ac:dyDescent="0.2">
      <c r="G147" s="49"/>
      <c r="H147" s="49"/>
      <c r="I147" s="55"/>
    </row>
    <row r="148" spans="7:9" x14ac:dyDescent="0.2">
      <c r="G148" s="49"/>
      <c r="H148" s="49"/>
      <c r="I148" s="55"/>
    </row>
    <row r="149" spans="7:9" x14ac:dyDescent="0.2">
      <c r="G149" s="49"/>
      <c r="H149" s="49"/>
      <c r="I149" s="55"/>
    </row>
    <row r="150" spans="7:9" x14ac:dyDescent="0.2">
      <c r="G150" s="49"/>
      <c r="H150" s="49"/>
      <c r="I150" s="55"/>
    </row>
    <row r="151" spans="7:9" x14ac:dyDescent="0.2">
      <c r="G151" s="49"/>
      <c r="H151" s="49"/>
      <c r="I151" s="55"/>
    </row>
    <row r="152" spans="7:9" x14ac:dyDescent="0.2">
      <c r="G152" s="49"/>
      <c r="H152" s="49"/>
      <c r="I152" s="55"/>
    </row>
    <row r="153" spans="7:9" x14ac:dyDescent="0.2">
      <c r="G153" s="49"/>
      <c r="H153" s="49"/>
      <c r="I153" s="55"/>
    </row>
    <row r="154" spans="7:9" x14ac:dyDescent="0.2">
      <c r="G154" s="49"/>
      <c r="H154" s="49"/>
      <c r="I154" s="55"/>
    </row>
    <row r="155" spans="7:9" x14ac:dyDescent="0.2">
      <c r="G155" s="49"/>
      <c r="H155" s="49"/>
      <c r="I155" s="55"/>
    </row>
    <row r="156" spans="7:9" x14ac:dyDescent="0.2">
      <c r="G156" s="49"/>
      <c r="H156" s="49"/>
      <c r="I156" s="55"/>
    </row>
    <row r="157" spans="7:9" x14ac:dyDescent="0.2">
      <c r="G157" s="49"/>
      <c r="H157" s="49"/>
      <c r="I157" s="55"/>
    </row>
    <row r="158" spans="7:9" x14ac:dyDescent="0.2">
      <c r="G158" s="49"/>
      <c r="H158" s="49"/>
      <c r="I158" s="55"/>
    </row>
    <row r="159" spans="7:9" x14ac:dyDescent="0.2">
      <c r="G159" s="49"/>
      <c r="H159" s="49"/>
      <c r="I159" s="55"/>
    </row>
    <row r="160" spans="7:9" x14ac:dyDescent="0.2">
      <c r="G160" s="49"/>
      <c r="H160" s="49"/>
      <c r="I160" s="55"/>
    </row>
    <row r="161" spans="7:9" x14ac:dyDescent="0.2">
      <c r="G161" s="49"/>
      <c r="H161" s="49"/>
      <c r="I161" s="55"/>
    </row>
    <row r="162" spans="7:9" x14ac:dyDescent="0.2">
      <c r="G162" s="49"/>
      <c r="H162" s="49"/>
      <c r="I162" s="55"/>
    </row>
    <row r="163" spans="7:9" x14ac:dyDescent="0.2">
      <c r="G163" s="49"/>
      <c r="H163" s="49"/>
      <c r="I163" s="55"/>
    </row>
    <row r="164" spans="7:9" x14ac:dyDescent="0.2">
      <c r="G164" s="49"/>
      <c r="H164" s="49"/>
      <c r="I164" s="55"/>
    </row>
    <row r="165" spans="7:9" x14ac:dyDescent="0.2">
      <c r="G165" s="49"/>
      <c r="H165" s="49"/>
      <c r="I165" s="55"/>
    </row>
    <row r="166" spans="7:9" x14ac:dyDescent="0.2">
      <c r="G166" s="49"/>
      <c r="H166" s="49"/>
      <c r="I166" s="55"/>
    </row>
    <row r="167" spans="7:9" x14ac:dyDescent="0.2">
      <c r="G167" s="49"/>
      <c r="H167" s="49"/>
      <c r="I167" s="55"/>
    </row>
    <row r="168" spans="7:9" x14ac:dyDescent="0.2">
      <c r="G168" s="49"/>
      <c r="H168" s="49"/>
      <c r="I168" s="55"/>
    </row>
    <row r="169" spans="7:9" x14ac:dyDescent="0.2">
      <c r="G169" s="49"/>
      <c r="H169" s="49"/>
      <c r="I169" s="55"/>
    </row>
    <row r="170" spans="7:9" x14ac:dyDescent="0.2">
      <c r="G170" s="49"/>
      <c r="H170" s="49"/>
      <c r="I170" s="55"/>
    </row>
    <row r="171" spans="7:9" x14ac:dyDescent="0.2">
      <c r="G171" s="49"/>
      <c r="H171" s="49"/>
      <c r="I171" s="55"/>
    </row>
    <row r="172" spans="7:9" x14ac:dyDescent="0.2">
      <c r="G172" s="49"/>
      <c r="H172" s="49"/>
      <c r="I172" s="55"/>
    </row>
    <row r="173" spans="7:9" x14ac:dyDescent="0.2">
      <c r="G173" s="49"/>
      <c r="H173" s="49"/>
      <c r="I173" s="55"/>
    </row>
    <row r="174" spans="7:9" x14ac:dyDescent="0.2">
      <c r="G174" s="49"/>
      <c r="H174" s="49"/>
      <c r="I174" s="55"/>
    </row>
    <row r="175" spans="7:9" x14ac:dyDescent="0.2">
      <c r="G175" s="49"/>
      <c r="H175" s="49"/>
      <c r="I175" s="55"/>
    </row>
    <row r="176" spans="7:9" x14ac:dyDescent="0.2">
      <c r="G176" s="49"/>
      <c r="H176" s="49"/>
      <c r="I176" s="55"/>
    </row>
    <row r="177" spans="7:9" x14ac:dyDescent="0.2">
      <c r="G177" s="49"/>
      <c r="H177" s="49"/>
      <c r="I177" s="55"/>
    </row>
    <row r="178" spans="7:9" x14ac:dyDescent="0.2">
      <c r="G178" s="49"/>
      <c r="H178" s="49"/>
      <c r="I178" s="55"/>
    </row>
    <row r="179" spans="7:9" x14ac:dyDescent="0.2">
      <c r="G179" s="49"/>
      <c r="H179" s="49"/>
      <c r="I179" s="55"/>
    </row>
    <row r="180" spans="7:9" x14ac:dyDescent="0.2">
      <c r="G180" s="49"/>
      <c r="H180" s="49"/>
      <c r="I180" s="55"/>
    </row>
    <row r="181" spans="7:9" x14ac:dyDescent="0.2">
      <c r="G181" s="49"/>
      <c r="H181" s="49"/>
      <c r="I181" s="55"/>
    </row>
    <row r="182" spans="7:9" x14ac:dyDescent="0.2">
      <c r="G182" s="49"/>
      <c r="H182" s="49"/>
      <c r="I182" s="55"/>
    </row>
    <row r="183" spans="7:9" x14ac:dyDescent="0.2">
      <c r="G183" s="49"/>
      <c r="H183" s="49"/>
      <c r="I183" s="55"/>
    </row>
    <row r="184" spans="7:9" x14ac:dyDescent="0.2">
      <c r="G184" s="49"/>
      <c r="H184" s="49"/>
      <c r="I184" s="55"/>
    </row>
    <row r="185" spans="7:9" x14ac:dyDescent="0.2">
      <c r="G185" s="49"/>
      <c r="H185" s="49"/>
      <c r="I185" s="55"/>
    </row>
    <row r="186" spans="7:9" x14ac:dyDescent="0.2">
      <c r="G186" s="49"/>
      <c r="H186" s="49"/>
      <c r="I186" s="55"/>
    </row>
    <row r="187" spans="7:9" x14ac:dyDescent="0.2">
      <c r="G187" s="49"/>
      <c r="H187" s="49"/>
      <c r="I187" s="55"/>
    </row>
    <row r="188" spans="7:9" x14ac:dyDescent="0.2">
      <c r="G188" s="49"/>
      <c r="H188" s="49"/>
      <c r="I188" s="55"/>
    </row>
    <row r="189" spans="7:9" x14ac:dyDescent="0.2">
      <c r="G189" s="49"/>
      <c r="H189" s="49"/>
      <c r="I189" s="55"/>
    </row>
    <row r="190" spans="7:9" x14ac:dyDescent="0.2">
      <c r="G190" s="49"/>
      <c r="H190" s="49"/>
      <c r="I190" s="55"/>
    </row>
    <row r="191" spans="7:9" x14ac:dyDescent="0.2">
      <c r="G191" s="49"/>
      <c r="H191" s="49"/>
      <c r="I191" s="55"/>
    </row>
    <row r="192" spans="7:9" x14ac:dyDescent="0.2">
      <c r="G192" s="49"/>
      <c r="H192" s="49"/>
      <c r="I192" s="55"/>
    </row>
    <row r="193" spans="7:9" x14ac:dyDescent="0.2">
      <c r="G193" s="49"/>
      <c r="H193" s="49"/>
      <c r="I193" s="55"/>
    </row>
    <row r="194" spans="7:9" x14ac:dyDescent="0.2">
      <c r="G194" s="49"/>
      <c r="H194" s="49"/>
      <c r="I194" s="55"/>
    </row>
    <row r="195" spans="7:9" x14ac:dyDescent="0.2">
      <c r="G195" s="49"/>
      <c r="H195" s="49"/>
      <c r="I195" s="55"/>
    </row>
    <row r="196" spans="7:9" x14ac:dyDescent="0.2">
      <c r="G196" s="49"/>
      <c r="H196" s="49"/>
      <c r="I196" s="55"/>
    </row>
    <row r="197" spans="7:9" x14ac:dyDescent="0.2">
      <c r="G197" s="49"/>
      <c r="H197" s="49"/>
      <c r="I197" s="55"/>
    </row>
    <row r="198" spans="7:9" x14ac:dyDescent="0.2">
      <c r="G198" s="49"/>
      <c r="H198" s="49"/>
      <c r="I198" s="55"/>
    </row>
    <row r="199" spans="7:9" x14ac:dyDescent="0.2">
      <c r="G199" s="49"/>
      <c r="H199" s="49"/>
      <c r="I199" s="55"/>
    </row>
    <row r="200" spans="7:9" x14ac:dyDescent="0.2">
      <c r="G200" s="49"/>
      <c r="H200" s="49"/>
      <c r="I200" s="55"/>
    </row>
    <row r="201" spans="7:9" x14ac:dyDescent="0.2">
      <c r="G201" s="49"/>
      <c r="H201" s="49"/>
      <c r="I201" s="55"/>
    </row>
    <row r="202" spans="7:9" x14ac:dyDescent="0.2">
      <c r="G202" s="49"/>
      <c r="H202" s="49"/>
      <c r="I202" s="55"/>
    </row>
    <row r="203" spans="7:9" x14ac:dyDescent="0.2">
      <c r="G203" s="49"/>
      <c r="H203" s="49"/>
      <c r="I203" s="55"/>
    </row>
    <row r="204" spans="7:9" x14ac:dyDescent="0.2">
      <c r="G204" s="49"/>
      <c r="H204" s="49"/>
      <c r="I204" s="55"/>
    </row>
    <row r="205" spans="7:9" x14ac:dyDescent="0.2">
      <c r="G205" s="49"/>
      <c r="H205" s="49"/>
      <c r="I205" s="55"/>
    </row>
    <row r="206" spans="7:9" x14ac:dyDescent="0.2">
      <c r="G206" s="49"/>
      <c r="H206" s="49"/>
      <c r="I206" s="55"/>
    </row>
    <row r="207" spans="7:9" x14ac:dyDescent="0.2">
      <c r="G207" s="49"/>
      <c r="H207" s="49"/>
      <c r="I207" s="55"/>
    </row>
    <row r="208" spans="7:9" x14ac:dyDescent="0.2">
      <c r="G208" s="49"/>
      <c r="H208" s="49"/>
      <c r="I208" s="55"/>
    </row>
    <row r="209" spans="7:9" x14ac:dyDescent="0.2">
      <c r="G209" s="49"/>
      <c r="H209" s="49"/>
      <c r="I209" s="55"/>
    </row>
    <row r="210" spans="7:9" x14ac:dyDescent="0.2">
      <c r="G210" s="49"/>
      <c r="H210" s="49"/>
      <c r="I210" s="55"/>
    </row>
    <row r="211" spans="7:9" x14ac:dyDescent="0.2">
      <c r="G211" s="49"/>
      <c r="H211" s="49"/>
      <c r="I211" s="55"/>
    </row>
    <row r="212" spans="7:9" x14ac:dyDescent="0.2">
      <c r="G212" s="49"/>
      <c r="H212" s="49"/>
      <c r="I212" s="55"/>
    </row>
    <row r="213" spans="7:9" x14ac:dyDescent="0.2">
      <c r="G213" s="49"/>
      <c r="H213" s="49"/>
      <c r="I213" s="55"/>
    </row>
    <row r="214" spans="7:9" x14ac:dyDescent="0.2">
      <c r="G214" s="49"/>
      <c r="H214" s="49"/>
      <c r="I214" s="55"/>
    </row>
    <row r="215" spans="7:9" x14ac:dyDescent="0.2">
      <c r="G215" s="49"/>
      <c r="H215" s="49"/>
      <c r="I215" s="55"/>
    </row>
    <row r="216" spans="7:9" x14ac:dyDescent="0.2">
      <c r="G216" s="49"/>
      <c r="H216" s="49"/>
      <c r="I216" s="55"/>
    </row>
    <row r="217" spans="7:9" x14ac:dyDescent="0.2">
      <c r="G217" s="49"/>
      <c r="H217" s="49"/>
      <c r="I217" s="55"/>
    </row>
    <row r="218" spans="7:9" x14ac:dyDescent="0.2">
      <c r="G218" s="49"/>
      <c r="H218" s="49"/>
      <c r="I218" s="55"/>
    </row>
    <row r="219" spans="7:9" x14ac:dyDescent="0.2">
      <c r="G219" s="49"/>
      <c r="H219" s="49"/>
      <c r="I219" s="55"/>
    </row>
    <row r="220" spans="7:9" x14ac:dyDescent="0.2">
      <c r="G220" s="49"/>
      <c r="H220" s="49"/>
      <c r="I220" s="55"/>
    </row>
    <row r="221" spans="7:9" x14ac:dyDescent="0.2">
      <c r="G221" s="49"/>
      <c r="H221" s="49"/>
      <c r="I221" s="55"/>
    </row>
    <row r="222" spans="7:9" x14ac:dyDescent="0.2">
      <c r="G222" s="49"/>
      <c r="H222" s="49"/>
      <c r="I222" s="55"/>
    </row>
    <row r="223" spans="7:9" x14ac:dyDescent="0.2">
      <c r="G223" s="49"/>
      <c r="H223" s="49"/>
      <c r="I223" s="55"/>
    </row>
    <row r="224" spans="7:9" x14ac:dyDescent="0.2">
      <c r="G224" s="49"/>
      <c r="H224" s="49"/>
      <c r="I224" s="55"/>
    </row>
    <row r="225" spans="7:9" x14ac:dyDescent="0.2">
      <c r="G225" s="49"/>
      <c r="H225" s="49"/>
      <c r="I225" s="55"/>
    </row>
    <row r="226" spans="7:9" x14ac:dyDescent="0.2">
      <c r="G226" s="49"/>
      <c r="H226" s="49"/>
      <c r="I226" s="55"/>
    </row>
    <row r="227" spans="7:9" x14ac:dyDescent="0.2">
      <c r="G227" s="49"/>
      <c r="H227" s="49"/>
      <c r="I227" s="55"/>
    </row>
    <row r="228" spans="7:9" x14ac:dyDescent="0.2">
      <c r="G228" s="49"/>
      <c r="H228" s="49"/>
      <c r="I228" s="55"/>
    </row>
  </sheetData>
  <mergeCells count="8">
    <mergeCell ref="A18:J18"/>
    <mergeCell ref="A9:J9"/>
    <mergeCell ref="A3:J3"/>
    <mergeCell ref="A2:J2"/>
    <mergeCell ref="A12:J12"/>
    <mergeCell ref="A14:J14"/>
    <mergeCell ref="A16:J16"/>
    <mergeCell ref="A5:J5"/>
  </mergeCells>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72"/>
  <sheetViews>
    <sheetView topLeftCell="B58" zoomScale="80" zoomScaleNormal="80" workbookViewId="0">
      <selection activeCell="I77" sqref="I77"/>
    </sheetView>
  </sheetViews>
  <sheetFormatPr baseColWidth="10" defaultRowHeight="12.75" x14ac:dyDescent="0.2"/>
  <cols>
    <col min="1" max="1" width="49.28515625" style="8" customWidth="1"/>
    <col min="2" max="2" width="51" style="12" customWidth="1"/>
    <col min="3" max="3" width="9.42578125" style="8" customWidth="1"/>
    <col min="4" max="4" width="11.28515625" style="8" customWidth="1"/>
    <col min="5" max="5" width="16.28515625" style="61" customWidth="1"/>
    <col min="6" max="6" width="18.140625" style="61" customWidth="1"/>
    <col min="7" max="7" width="15.28515625" style="8" customWidth="1"/>
    <col min="8" max="10" width="16.140625" style="8" customWidth="1"/>
    <col min="11" max="11" width="18.42578125" style="8" customWidth="1"/>
    <col min="12" max="16384" width="11.42578125" style="8"/>
  </cols>
  <sheetData>
    <row r="2" spans="1:11" ht="26.25" customHeight="1" x14ac:dyDescent="0.2">
      <c r="A2" s="148" t="s">
        <v>27</v>
      </c>
      <c r="B2" s="148"/>
      <c r="C2" s="148"/>
      <c r="D2" s="148"/>
      <c r="E2" s="148"/>
      <c r="F2" s="148"/>
      <c r="G2" s="148"/>
      <c r="H2" s="148"/>
      <c r="I2" s="148"/>
      <c r="J2" s="148"/>
      <c r="K2" s="148"/>
    </row>
    <row r="3" spans="1:11" ht="18.75" customHeight="1" x14ac:dyDescent="0.2">
      <c r="A3" s="153" t="s">
        <v>23</v>
      </c>
      <c r="B3" s="153" t="s">
        <v>24</v>
      </c>
      <c r="C3" s="153" t="s">
        <v>109</v>
      </c>
      <c r="D3" s="155" t="s">
        <v>25</v>
      </c>
      <c r="E3" s="149" t="s">
        <v>339</v>
      </c>
      <c r="F3" s="150"/>
      <c r="G3" s="151" t="s">
        <v>340</v>
      </c>
      <c r="H3" s="152"/>
      <c r="I3" s="151" t="s">
        <v>341</v>
      </c>
      <c r="J3" s="152"/>
      <c r="K3" s="14" t="s">
        <v>342</v>
      </c>
    </row>
    <row r="4" spans="1:11" s="62" customFormat="1" ht="31.5" customHeight="1" x14ac:dyDescent="0.2">
      <c r="A4" s="154"/>
      <c r="B4" s="154"/>
      <c r="C4" s="154"/>
      <c r="D4" s="156"/>
      <c r="E4" s="59" t="s">
        <v>343</v>
      </c>
      <c r="F4" s="59" t="s">
        <v>344</v>
      </c>
      <c r="G4" s="14" t="s">
        <v>343</v>
      </c>
      <c r="H4" s="14" t="s">
        <v>344</v>
      </c>
      <c r="I4" s="14" t="s">
        <v>343</v>
      </c>
      <c r="J4" s="14" t="s">
        <v>344</v>
      </c>
      <c r="K4" s="107" t="s">
        <v>431</v>
      </c>
    </row>
    <row r="5" spans="1:11" x14ac:dyDescent="0.2">
      <c r="A5" s="9" t="s">
        <v>28</v>
      </c>
      <c r="B5" s="10" t="s">
        <v>28</v>
      </c>
      <c r="C5" s="9" t="s">
        <v>26</v>
      </c>
      <c r="D5" s="9">
        <v>1</v>
      </c>
      <c r="E5" s="60">
        <v>111500</v>
      </c>
      <c r="F5" s="60">
        <f>+E5*1.19</f>
        <v>132685</v>
      </c>
      <c r="G5" s="67">
        <v>108043.5</v>
      </c>
      <c r="H5" s="63">
        <f>+G5*1.19</f>
        <v>128571.765</v>
      </c>
      <c r="I5" s="68">
        <v>105925</v>
      </c>
      <c r="J5" s="63">
        <f>+I5*1.19</f>
        <v>126050.75</v>
      </c>
      <c r="K5" s="69">
        <f>(F5+H5+J5)/3</f>
        <v>129102.505</v>
      </c>
    </row>
    <row r="6" spans="1:11" x14ac:dyDescent="0.2">
      <c r="A6" s="9" t="s">
        <v>29</v>
      </c>
      <c r="B6" s="10" t="s">
        <v>29</v>
      </c>
      <c r="C6" s="9" t="s">
        <v>26</v>
      </c>
      <c r="D6" s="9">
        <v>1</v>
      </c>
      <c r="E6" s="60">
        <v>25600</v>
      </c>
      <c r="F6" s="60">
        <f t="shared" ref="F6:F69" si="0">+E6*1.19</f>
        <v>30464</v>
      </c>
      <c r="G6" s="67">
        <v>26342.400000000001</v>
      </c>
      <c r="H6" s="63">
        <f t="shared" ref="H6:H69" si="1">+G6*1.19</f>
        <v>31347.456000000002</v>
      </c>
      <c r="I6" s="68">
        <v>25088</v>
      </c>
      <c r="J6" s="63">
        <f t="shared" ref="J6:J69" si="2">+I6*1.19</f>
        <v>29854.719999999998</v>
      </c>
      <c r="K6" s="69">
        <f t="shared" ref="K6:K69" si="3">(F6+H6+J6)/3</f>
        <v>30555.392000000003</v>
      </c>
    </row>
    <row r="7" spans="1:11" x14ac:dyDescent="0.2">
      <c r="A7" s="9" t="s">
        <v>30</v>
      </c>
      <c r="B7" s="10" t="s">
        <v>30</v>
      </c>
      <c r="C7" s="9" t="s">
        <v>26</v>
      </c>
      <c r="D7" s="9">
        <v>1</v>
      </c>
      <c r="E7" s="60">
        <v>89450</v>
      </c>
      <c r="F7" s="60">
        <f t="shared" si="0"/>
        <v>106445.5</v>
      </c>
      <c r="G7" s="67">
        <v>90326.61</v>
      </c>
      <c r="H7" s="63">
        <f t="shared" si="1"/>
        <v>107488.66589999999</v>
      </c>
      <c r="I7" s="68">
        <v>91239</v>
      </c>
      <c r="J7" s="63">
        <f t="shared" si="2"/>
        <v>108574.40999999999</v>
      </c>
      <c r="K7" s="69">
        <f t="shared" si="3"/>
        <v>107502.85863333334</v>
      </c>
    </row>
    <row r="8" spans="1:11" x14ac:dyDescent="0.2">
      <c r="A8" s="9" t="s">
        <v>31</v>
      </c>
      <c r="B8" s="10" t="s">
        <v>31</v>
      </c>
      <c r="C8" s="9" t="s">
        <v>26</v>
      </c>
      <c r="D8" s="9">
        <v>1</v>
      </c>
      <c r="E8" s="60">
        <v>26650</v>
      </c>
      <c r="F8" s="60">
        <f t="shared" si="0"/>
        <v>31713.5</v>
      </c>
      <c r="G8" s="67">
        <v>25064.324999999997</v>
      </c>
      <c r="H8" s="63">
        <f t="shared" si="1"/>
        <v>29826.546749999994</v>
      </c>
      <c r="I8" s="68">
        <v>26383.5</v>
      </c>
      <c r="J8" s="63">
        <f t="shared" si="2"/>
        <v>31396.364999999998</v>
      </c>
      <c r="K8" s="69">
        <f t="shared" si="3"/>
        <v>30978.803916666668</v>
      </c>
    </row>
    <row r="9" spans="1:11" x14ac:dyDescent="0.2">
      <c r="A9" s="9" t="s">
        <v>32</v>
      </c>
      <c r="B9" s="10" t="s">
        <v>32</v>
      </c>
      <c r="C9" s="9" t="s">
        <v>26</v>
      </c>
      <c r="D9" s="9">
        <v>1</v>
      </c>
      <c r="E9" s="60">
        <v>90800</v>
      </c>
      <c r="F9" s="60">
        <f t="shared" si="0"/>
        <v>108052</v>
      </c>
      <c r="G9" s="67">
        <v>93433.2</v>
      </c>
      <c r="H9" s="63">
        <f t="shared" si="1"/>
        <v>111185.50799999999</v>
      </c>
      <c r="I9" s="68">
        <v>95340</v>
      </c>
      <c r="J9" s="63">
        <f t="shared" si="2"/>
        <v>113454.59999999999</v>
      </c>
      <c r="K9" s="69">
        <f t="shared" si="3"/>
        <v>110897.36933333332</v>
      </c>
    </row>
    <row r="10" spans="1:11" x14ac:dyDescent="0.2">
      <c r="A10" s="9" t="s">
        <v>33</v>
      </c>
      <c r="B10" s="10" t="s">
        <v>33</v>
      </c>
      <c r="C10" s="9" t="s">
        <v>26</v>
      </c>
      <c r="D10" s="9">
        <v>1</v>
      </c>
      <c r="E10" s="60">
        <v>46350</v>
      </c>
      <c r="F10" s="60">
        <f t="shared" si="0"/>
        <v>55156.5</v>
      </c>
      <c r="G10" s="67">
        <v>55063.8</v>
      </c>
      <c r="H10" s="63">
        <f t="shared" si="1"/>
        <v>65525.921999999999</v>
      </c>
      <c r="I10" s="68">
        <v>50058</v>
      </c>
      <c r="J10" s="63">
        <f t="shared" si="2"/>
        <v>59569.02</v>
      </c>
      <c r="K10" s="69">
        <f t="shared" si="3"/>
        <v>60083.813999999991</v>
      </c>
    </row>
    <row r="11" spans="1:11" x14ac:dyDescent="0.2">
      <c r="A11" s="9" t="s">
        <v>34</v>
      </c>
      <c r="B11" s="10" t="s">
        <v>34</v>
      </c>
      <c r="C11" s="9" t="s">
        <v>26</v>
      </c>
      <c r="D11" s="9">
        <v>1</v>
      </c>
      <c r="E11" s="60">
        <v>62500</v>
      </c>
      <c r="F11" s="60">
        <f t="shared" si="0"/>
        <v>74375</v>
      </c>
      <c r="G11" s="67">
        <v>68281.25</v>
      </c>
      <c r="H11" s="63">
        <f t="shared" si="1"/>
        <v>81254.6875</v>
      </c>
      <c r="I11" s="68">
        <v>59375</v>
      </c>
      <c r="J11" s="63">
        <f t="shared" si="2"/>
        <v>70656.25</v>
      </c>
      <c r="K11" s="69">
        <f t="shared" si="3"/>
        <v>75428.645833333328</v>
      </c>
    </row>
    <row r="12" spans="1:11" x14ac:dyDescent="0.2">
      <c r="A12" s="9" t="s">
        <v>35</v>
      </c>
      <c r="B12" s="10" t="s">
        <v>35</v>
      </c>
      <c r="C12" s="9" t="s">
        <v>26</v>
      </c>
      <c r="D12" s="9">
        <v>1</v>
      </c>
      <c r="E12" s="60">
        <v>36850</v>
      </c>
      <c r="F12" s="60">
        <f t="shared" si="0"/>
        <v>43851.5</v>
      </c>
      <c r="G12" s="67">
        <v>36835.26</v>
      </c>
      <c r="H12" s="63">
        <f t="shared" si="1"/>
        <v>43833.9594</v>
      </c>
      <c r="I12" s="68">
        <v>36113</v>
      </c>
      <c r="J12" s="63">
        <f t="shared" si="2"/>
        <v>42974.47</v>
      </c>
      <c r="K12" s="69">
        <f t="shared" si="3"/>
        <v>43553.309799999995</v>
      </c>
    </row>
    <row r="13" spans="1:11" x14ac:dyDescent="0.2">
      <c r="A13" s="9" t="s">
        <v>36</v>
      </c>
      <c r="B13" s="10" t="s">
        <v>36</v>
      </c>
      <c r="C13" s="9" t="s">
        <v>26</v>
      </c>
      <c r="D13" s="9">
        <v>1</v>
      </c>
      <c r="E13" s="60">
        <v>59900</v>
      </c>
      <c r="F13" s="60">
        <f t="shared" si="0"/>
        <v>71281</v>
      </c>
      <c r="G13" s="67">
        <v>64152.9</v>
      </c>
      <c r="H13" s="63">
        <f t="shared" si="1"/>
        <v>76341.951000000001</v>
      </c>
      <c r="I13" s="68">
        <v>61098</v>
      </c>
      <c r="J13" s="63">
        <f t="shared" si="2"/>
        <v>72706.62</v>
      </c>
      <c r="K13" s="69">
        <f t="shared" si="3"/>
        <v>73443.190333333332</v>
      </c>
    </row>
    <row r="14" spans="1:11" x14ac:dyDescent="0.2">
      <c r="A14" s="9" t="s">
        <v>37</v>
      </c>
      <c r="B14" s="10" t="s">
        <v>37</v>
      </c>
      <c r="C14" s="9" t="s">
        <v>26</v>
      </c>
      <c r="D14" s="9">
        <v>1</v>
      </c>
      <c r="E14" s="60">
        <v>23500</v>
      </c>
      <c r="F14" s="60">
        <f t="shared" si="0"/>
        <v>27965</v>
      </c>
      <c r="G14" s="67">
        <v>23032.35</v>
      </c>
      <c r="H14" s="63">
        <f t="shared" si="1"/>
        <v>27408.496499999997</v>
      </c>
      <c r="I14" s="68">
        <v>23265</v>
      </c>
      <c r="J14" s="63">
        <f t="shared" si="2"/>
        <v>27685.35</v>
      </c>
      <c r="K14" s="69">
        <f t="shared" si="3"/>
        <v>27686.28216666666</v>
      </c>
    </row>
    <row r="15" spans="1:11" x14ac:dyDescent="0.2">
      <c r="A15" s="9" t="s">
        <v>38</v>
      </c>
      <c r="B15" s="10" t="s">
        <v>38</v>
      </c>
      <c r="C15" s="9" t="s">
        <v>26</v>
      </c>
      <c r="D15" s="9">
        <v>1</v>
      </c>
      <c r="E15" s="60">
        <v>27000</v>
      </c>
      <c r="F15" s="60">
        <f t="shared" si="0"/>
        <v>32130</v>
      </c>
      <c r="G15" s="67">
        <v>26932.5</v>
      </c>
      <c r="H15" s="63">
        <f t="shared" si="1"/>
        <v>32049.674999999999</v>
      </c>
      <c r="I15" s="68">
        <v>28350</v>
      </c>
      <c r="J15" s="63">
        <f t="shared" si="2"/>
        <v>33736.5</v>
      </c>
      <c r="K15" s="69">
        <f t="shared" si="3"/>
        <v>32638.725000000002</v>
      </c>
    </row>
    <row r="16" spans="1:11" x14ac:dyDescent="0.2">
      <c r="A16" s="9" t="s">
        <v>39</v>
      </c>
      <c r="B16" s="10" t="s">
        <v>39</v>
      </c>
      <c r="C16" s="9" t="s">
        <v>26</v>
      </c>
      <c r="D16" s="9">
        <v>1</v>
      </c>
      <c r="E16" s="60">
        <v>15750</v>
      </c>
      <c r="F16" s="60">
        <f t="shared" si="0"/>
        <v>18742.5</v>
      </c>
      <c r="G16" s="67">
        <v>16669.8</v>
      </c>
      <c r="H16" s="63">
        <f t="shared" si="1"/>
        <v>19837.061999999998</v>
      </c>
      <c r="I16" s="68">
        <v>17010</v>
      </c>
      <c r="J16" s="63">
        <f t="shared" si="2"/>
        <v>20241.899999999998</v>
      </c>
      <c r="K16" s="69">
        <f t="shared" si="3"/>
        <v>19607.153999999999</v>
      </c>
    </row>
    <row r="17" spans="1:11" x14ac:dyDescent="0.2">
      <c r="A17" s="9" t="s">
        <v>40</v>
      </c>
      <c r="B17" s="10" t="s">
        <v>40</v>
      </c>
      <c r="C17" s="9" t="s">
        <v>26</v>
      </c>
      <c r="D17" s="9">
        <v>1</v>
      </c>
      <c r="E17" s="60">
        <v>13540</v>
      </c>
      <c r="F17" s="60">
        <f t="shared" si="0"/>
        <v>16112.599999999999</v>
      </c>
      <c r="G17" s="67">
        <v>14149.300000000001</v>
      </c>
      <c r="H17" s="63">
        <f t="shared" si="1"/>
        <v>16837.667000000001</v>
      </c>
      <c r="I17" s="68">
        <v>12863</v>
      </c>
      <c r="J17" s="63">
        <f t="shared" si="2"/>
        <v>15306.97</v>
      </c>
      <c r="K17" s="69">
        <f t="shared" si="3"/>
        <v>16085.745666666668</v>
      </c>
    </row>
    <row r="18" spans="1:11" x14ac:dyDescent="0.2">
      <c r="A18" s="9" t="s">
        <v>41</v>
      </c>
      <c r="B18" s="10" t="s">
        <v>41</v>
      </c>
      <c r="C18" s="9" t="s">
        <v>26</v>
      </c>
      <c r="D18" s="9">
        <v>1</v>
      </c>
      <c r="E18" s="60">
        <v>12800</v>
      </c>
      <c r="F18" s="60">
        <f t="shared" si="0"/>
        <v>15232</v>
      </c>
      <c r="G18" s="67">
        <v>14425.599999999999</v>
      </c>
      <c r="H18" s="63">
        <f t="shared" si="1"/>
        <v>17166.463999999996</v>
      </c>
      <c r="I18" s="68">
        <v>12544</v>
      </c>
      <c r="J18" s="63">
        <f t="shared" si="2"/>
        <v>14927.359999999999</v>
      </c>
      <c r="K18" s="69">
        <f t="shared" si="3"/>
        <v>15775.274666666664</v>
      </c>
    </row>
    <row r="19" spans="1:11" x14ac:dyDescent="0.2">
      <c r="A19" s="9" t="s">
        <v>42</v>
      </c>
      <c r="B19" s="10" t="s">
        <v>42</v>
      </c>
      <c r="C19" s="9" t="s">
        <v>26</v>
      </c>
      <c r="D19" s="9">
        <v>1</v>
      </c>
      <c r="E19" s="60">
        <v>17000</v>
      </c>
      <c r="F19" s="60">
        <f t="shared" si="0"/>
        <v>20230</v>
      </c>
      <c r="G19" s="67">
        <v>17686.8</v>
      </c>
      <c r="H19" s="63">
        <f t="shared" si="1"/>
        <v>21047.291999999998</v>
      </c>
      <c r="I19" s="68">
        <v>17340</v>
      </c>
      <c r="J19" s="63">
        <f t="shared" si="2"/>
        <v>20634.599999999999</v>
      </c>
      <c r="K19" s="69">
        <f t="shared" si="3"/>
        <v>20637.297333333332</v>
      </c>
    </row>
    <row r="20" spans="1:11" x14ac:dyDescent="0.2">
      <c r="A20" s="9" t="s">
        <v>43</v>
      </c>
      <c r="B20" s="10" t="s">
        <v>43</v>
      </c>
      <c r="C20" s="9" t="s">
        <v>26</v>
      </c>
      <c r="D20" s="9">
        <v>1</v>
      </c>
      <c r="E20" s="60">
        <v>211750</v>
      </c>
      <c r="F20" s="60">
        <f t="shared" si="0"/>
        <v>251982.5</v>
      </c>
      <c r="G20" s="67">
        <v>220114.125</v>
      </c>
      <c r="H20" s="63">
        <f t="shared" si="1"/>
        <v>261935.80875</v>
      </c>
      <c r="I20" s="68">
        <v>209632.5</v>
      </c>
      <c r="J20" s="63">
        <f t="shared" si="2"/>
        <v>249462.67499999999</v>
      </c>
      <c r="K20" s="69">
        <f t="shared" si="3"/>
        <v>254460.32791666663</v>
      </c>
    </row>
    <row r="21" spans="1:11" x14ac:dyDescent="0.2">
      <c r="A21" s="9" t="s">
        <v>44</v>
      </c>
      <c r="B21" s="10" t="s">
        <v>44</v>
      </c>
      <c r="C21" s="9" t="s">
        <v>26</v>
      </c>
      <c r="D21" s="9">
        <v>1</v>
      </c>
      <c r="E21" s="60">
        <v>218230</v>
      </c>
      <c r="F21" s="60">
        <f t="shared" si="0"/>
        <v>259693.69999999998</v>
      </c>
      <c r="G21" s="67">
        <v>226850.08499999999</v>
      </c>
      <c r="H21" s="63">
        <f t="shared" si="1"/>
        <v>269951.60115</v>
      </c>
      <c r="I21" s="68">
        <v>229141.5</v>
      </c>
      <c r="J21" s="63">
        <f t="shared" si="2"/>
        <v>272678.38500000001</v>
      </c>
      <c r="K21" s="69">
        <f t="shared" si="3"/>
        <v>267441.22871666664</v>
      </c>
    </row>
    <row r="22" spans="1:11" x14ac:dyDescent="0.2">
      <c r="A22" s="9" t="s">
        <v>45</v>
      </c>
      <c r="B22" s="10" t="s">
        <v>45</v>
      </c>
      <c r="C22" s="9" t="s">
        <v>26</v>
      </c>
      <c r="D22" s="9">
        <v>1</v>
      </c>
      <c r="E22" s="60">
        <v>56450</v>
      </c>
      <c r="F22" s="60">
        <f t="shared" si="0"/>
        <v>67175.5</v>
      </c>
      <c r="G22" s="67">
        <v>57917.700000000004</v>
      </c>
      <c r="H22" s="63">
        <f t="shared" si="1"/>
        <v>68922.063000000009</v>
      </c>
      <c r="I22" s="68">
        <v>60966.000000000007</v>
      </c>
      <c r="J22" s="63">
        <f t="shared" si="2"/>
        <v>72549.540000000008</v>
      </c>
      <c r="K22" s="69">
        <f t="shared" si="3"/>
        <v>69549.034333333344</v>
      </c>
    </row>
    <row r="23" spans="1:11" x14ac:dyDescent="0.2">
      <c r="A23" s="9" t="s">
        <v>46</v>
      </c>
      <c r="B23" s="10" t="s">
        <v>46</v>
      </c>
      <c r="C23" s="9" t="s">
        <v>26</v>
      </c>
      <c r="D23" s="9">
        <v>1</v>
      </c>
      <c r="E23" s="60">
        <v>78500</v>
      </c>
      <c r="F23" s="60">
        <f t="shared" si="0"/>
        <v>93415</v>
      </c>
      <c r="G23" s="67">
        <v>73083.5</v>
      </c>
      <c r="H23" s="63">
        <f t="shared" si="1"/>
        <v>86969.364999999991</v>
      </c>
      <c r="I23" s="68">
        <v>74575</v>
      </c>
      <c r="J23" s="63">
        <f t="shared" si="2"/>
        <v>88744.25</v>
      </c>
      <c r="K23" s="69">
        <f t="shared" si="3"/>
        <v>89709.53833333333</v>
      </c>
    </row>
    <row r="24" spans="1:11" x14ac:dyDescent="0.2">
      <c r="A24" s="9" t="s">
        <v>47</v>
      </c>
      <c r="B24" s="10" t="s">
        <v>47</v>
      </c>
      <c r="C24" s="9" t="s">
        <v>26</v>
      </c>
      <c r="D24" s="9">
        <v>1</v>
      </c>
      <c r="E24" s="60">
        <v>15705</v>
      </c>
      <c r="F24" s="60">
        <f t="shared" si="0"/>
        <v>18688.95</v>
      </c>
      <c r="G24" s="67">
        <v>16929.990000000002</v>
      </c>
      <c r="H24" s="63">
        <f t="shared" si="1"/>
        <v>20146.688099999999</v>
      </c>
      <c r="I24" s="68">
        <v>15390.9</v>
      </c>
      <c r="J24" s="63">
        <f t="shared" si="2"/>
        <v>18315.170999999998</v>
      </c>
      <c r="K24" s="69">
        <f t="shared" si="3"/>
        <v>19050.269700000001</v>
      </c>
    </row>
    <row r="25" spans="1:11" x14ac:dyDescent="0.2">
      <c r="A25" s="9" t="s">
        <v>48</v>
      </c>
      <c r="B25" s="10" t="s">
        <v>48</v>
      </c>
      <c r="C25" s="9" t="s">
        <v>26</v>
      </c>
      <c r="D25" s="9">
        <v>1</v>
      </c>
      <c r="E25" s="60">
        <v>17750</v>
      </c>
      <c r="F25" s="60">
        <f t="shared" si="0"/>
        <v>21122.5</v>
      </c>
      <c r="G25" s="67">
        <v>20820.75</v>
      </c>
      <c r="H25" s="63">
        <f t="shared" si="1"/>
        <v>24776.692499999997</v>
      </c>
      <c r="I25" s="68">
        <v>18105</v>
      </c>
      <c r="J25" s="63">
        <f t="shared" si="2"/>
        <v>21544.95</v>
      </c>
      <c r="K25" s="69">
        <f t="shared" si="3"/>
        <v>22481.380833333333</v>
      </c>
    </row>
    <row r="26" spans="1:11" x14ac:dyDescent="0.2">
      <c r="A26" s="9" t="s">
        <v>49</v>
      </c>
      <c r="B26" s="10" t="s">
        <v>49</v>
      </c>
      <c r="C26" s="9" t="s">
        <v>26</v>
      </c>
      <c r="D26" s="9">
        <v>1</v>
      </c>
      <c r="E26" s="60">
        <v>46100</v>
      </c>
      <c r="F26" s="60">
        <f t="shared" si="0"/>
        <v>54859</v>
      </c>
      <c r="G26" s="67">
        <v>46551.78</v>
      </c>
      <c r="H26" s="63">
        <f t="shared" si="1"/>
        <v>55396.618199999997</v>
      </c>
      <c r="I26" s="68">
        <v>45639</v>
      </c>
      <c r="J26" s="63">
        <f t="shared" si="2"/>
        <v>54310.409999999996</v>
      </c>
      <c r="K26" s="69">
        <f t="shared" si="3"/>
        <v>54855.342733333331</v>
      </c>
    </row>
    <row r="27" spans="1:11" x14ac:dyDescent="0.2">
      <c r="A27" s="9" t="s">
        <v>50</v>
      </c>
      <c r="B27" s="10" t="s">
        <v>50</v>
      </c>
      <c r="C27" s="9" t="s">
        <v>26</v>
      </c>
      <c r="D27" s="9">
        <v>1</v>
      </c>
      <c r="E27" s="60">
        <v>80400</v>
      </c>
      <c r="F27" s="60">
        <f t="shared" si="0"/>
        <v>95676</v>
      </c>
      <c r="G27" s="67">
        <v>88641</v>
      </c>
      <c r="H27" s="63">
        <f t="shared" si="1"/>
        <v>105482.79</v>
      </c>
      <c r="I27" s="68">
        <v>84420</v>
      </c>
      <c r="J27" s="63">
        <f t="shared" si="2"/>
        <v>100459.79999999999</v>
      </c>
      <c r="K27" s="69">
        <f t="shared" si="3"/>
        <v>100539.52999999998</v>
      </c>
    </row>
    <row r="28" spans="1:11" x14ac:dyDescent="0.2">
      <c r="A28" s="9" t="s">
        <v>51</v>
      </c>
      <c r="B28" s="10" t="s">
        <v>51</v>
      </c>
      <c r="C28" s="9" t="s">
        <v>26</v>
      </c>
      <c r="D28" s="9">
        <v>1</v>
      </c>
      <c r="E28" s="60">
        <v>66200</v>
      </c>
      <c r="F28" s="60">
        <f t="shared" si="0"/>
        <v>78778</v>
      </c>
      <c r="G28" s="67">
        <v>70781.039999999994</v>
      </c>
      <c r="H28" s="63">
        <f t="shared" si="1"/>
        <v>84229.43759999999</v>
      </c>
      <c r="I28" s="68">
        <v>71496</v>
      </c>
      <c r="J28" s="63">
        <f t="shared" si="2"/>
        <v>85080.239999999991</v>
      </c>
      <c r="K28" s="69">
        <f t="shared" si="3"/>
        <v>82695.892533333332</v>
      </c>
    </row>
    <row r="29" spans="1:11" x14ac:dyDescent="0.2">
      <c r="A29" s="9" t="s">
        <v>52</v>
      </c>
      <c r="B29" s="10" t="s">
        <v>52</v>
      </c>
      <c r="C29" s="9" t="s">
        <v>26</v>
      </c>
      <c r="D29" s="9">
        <v>1</v>
      </c>
      <c r="E29" s="60">
        <v>117670</v>
      </c>
      <c r="F29" s="60">
        <f t="shared" si="0"/>
        <v>140027.29999999999</v>
      </c>
      <c r="G29" s="67">
        <v>106197.17499999999</v>
      </c>
      <c r="H29" s="63">
        <f t="shared" si="1"/>
        <v>126374.63824999997</v>
      </c>
      <c r="I29" s="68">
        <v>111786.5</v>
      </c>
      <c r="J29" s="63">
        <f t="shared" si="2"/>
        <v>133025.935</v>
      </c>
      <c r="K29" s="69">
        <f t="shared" si="3"/>
        <v>133142.62441666666</v>
      </c>
    </row>
    <row r="30" spans="1:11" x14ac:dyDescent="0.2">
      <c r="A30" s="9" t="s">
        <v>53</v>
      </c>
      <c r="B30" s="10" t="s">
        <v>53</v>
      </c>
      <c r="C30" s="9" t="s">
        <v>26</v>
      </c>
      <c r="D30" s="9">
        <v>1</v>
      </c>
      <c r="E30" s="60">
        <v>111450</v>
      </c>
      <c r="F30" s="60">
        <f t="shared" si="0"/>
        <v>132625.5</v>
      </c>
      <c r="G30" s="67">
        <v>107036.58</v>
      </c>
      <c r="H30" s="63">
        <f t="shared" si="1"/>
        <v>127373.53019999999</v>
      </c>
      <c r="I30" s="68">
        <v>109221</v>
      </c>
      <c r="J30" s="63">
        <f t="shared" si="2"/>
        <v>129972.98999999999</v>
      </c>
      <c r="K30" s="69">
        <f t="shared" si="3"/>
        <v>129990.67339999999</v>
      </c>
    </row>
    <row r="31" spans="1:11" x14ac:dyDescent="0.2">
      <c r="A31" s="9" t="s">
        <v>54</v>
      </c>
      <c r="B31" s="10" t="s">
        <v>54</v>
      </c>
      <c r="C31" s="9" t="s">
        <v>26</v>
      </c>
      <c r="D31" s="9">
        <v>1</v>
      </c>
      <c r="E31" s="60">
        <v>106770</v>
      </c>
      <c r="F31" s="60">
        <f t="shared" si="0"/>
        <v>127056.29999999999</v>
      </c>
      <c r="G31" s="67">
        <v>119795.94000000002</v>
      </c>
      <c r="H31" s="63">
        <f t="shared" si="1"/>
        <v>142557.1686</v>
      </c>
      <c r="I31" s="68">
        <v>108905.40000000001</v>
      </c>
      <c r="J31" s="63">
        <f t="shared" si="2"/>
        <v>129597.42600000001</v>
      </c>
      <c r="K31" s="69">
        <f t="shared" si="3"/>
        <v>133070.29819999999</v>
      </c>
    </row>
    <row r="32" spans="1:11" x14ac:dyDescent="0.2">
      <c r="A32" s="9" t="s">
        <v>55</v>
      </c>
      <c r="B32" s="10" t="s">
        <v>55</v>
      </c>
      <c r="C32" s="9" t="s">
        <v>26</v>
      </c>
      <c r="D32" s="9">
        <v>1</v>
      </c>
      <c r="E32" s="60">
        <v>42927</v>
      </c>
      <c r="F32" s="60">
        <f t="shared" si="0"/>
        <v>51083.13</v>
      </c>
      <c r="G32" s="67">
        <v>48872.389499999997</v>
      </c>
      <c r="H32" s="63">
        <f t="shared" si="1"/>
        <v>58158.143504999993</v>
      </c>
      <c r="I32" s="68">
        <v>42497.73</v>
      </c>
      <c r="J32" s="63">
        <f t="shared" si="2"/>
        <v>50572.298699999999</v>
      </c>
      <c r="K32" s="69">
        <f t="shared" si="3"/>
        <v>53271.190734999989</v>
      </c>
    </row>
    <row r="33" spans="1:11" x14ac:dyDescent="0.2">
      <c r="A33" s="9" t="s">
        <v>56</v>
      </c>
      <c r="B33" s="10" t="s">
        <v>56</v>
      </c>
      <c r="C33" s="9" t="s">
        <v>26</v>
      </c>
      <c r="D33" s="9">
        <v>1</v>
      </c>
      <c r="E33" s="60">
        <v>3173</v>
      </c>
      <c r="F33" s="60">
        <f t="shared" si="0"/>
        <v>3775.87</v>
      </c>
      <c r="G33" s="67">
        <v>3398.2830000000004</v>
      </c>
      <c r="H33" s="63">
        <f t="shared" si="1"/>
        <v>4043.9567700000002</v>
      </c>
      <c r="I33" s="68">
        <v>3331.65</v>
      </c>
      <c r="J33" s="63">
        <f t="shared" si="2"/>
        <v>3964.6635000000001</v>
      </c>
      <c r="K33" s="69">
        <f t="shared" si="3"/>
        <v>3928.1634233333334</v>
      </c>
    </row>
    <row r="34" spans="1:11" x14ac:dyDescent="0.2">
      <c r="A34" s="9" t="s">
        <v>57</v>
      </c>
      <c r="B34" s="10" t="s">
        <v>57</v>
      </c>
      <c r="C34" s="9" t="s">
        <v>26</v>
      </c>
      <c r="D34" s="9">
        <v>1</v>
      </c>
      <c r="E34" s="60">
        <v>29000</v>
      </c>
      <c r="F34" s="60">
        <f t="shared" si="0"/>
        <v>34510</v>
      </c>
      <c r="G34" s="67">
        <v>32886.000000000007</v>
      </c>
      <c r="H34" s="63">
        <f t="shared" si="1"/>
        <v>39134.340000000004</v>
      </c>
      <c r="I34" s="68">
        <v>31320.000000000004</v>
      </c>
      <c r="J34" s="63">
        <f t="shared" si="2"/>
        <v>37270.800000000003</v>
      </c>
      <c r="K34" s="69">
        <f t="shared" si="3"/>
        <v>36971.713333333333</v>
      </c>
    </row>
    <row r="35" spans="1:11" x14ac:dyDescent="0.2">
      <c r="A35" s="9" t="s">
        <v>58</v>
      </c>
      <c r="B35" s="10" t="s">
        <v>58</v>
      </c>
      <c r="C35" s="9" t="s">
        <v>26</v>
      </c>
      <c r="D35" s="9">
        <v>1</v>
      </c>
      <c r="E35" s="60">
        <v>5800</v>
      </c>
      <c r="F35" s="60">
        <f t="shared" si="0"/>
        <v>6902</v>
      </c>
      <c r="G35" s="67">
        <v>5454.9</v>
      </c>
      <c r="H35" s="63">
        <f t="shared" si="1"/>
        <v>6491.3309999999992</v>
      </c>
      <c r="I35" s="68">
        <v>5510</v>
      </c>
      <c r="J35" s="63">
        <f t="shared" si="2"/>
        <v>6556.9</v>
      </c>
      <c r="K35" s="69">
        <f t="shared" si="3"/>
        <v>6650.0770000000002</v>
      </c>
    </row>
    <row r="36" spans="1:11" x14ac:dyDescent="0.2">
      <c r="A36" s="9" t="s">
        <v>59</v>
      </c>
      <c r="B36" s="10" t="s">
        <v>59</v>
      </c>
      <c r="C36" s="9" t="s">
        <v>26</v>
      </c>
      <c r="D36" s="9">
        <v>1</v>
      </c>
      <c r="E36" s="60">
        <v>9950</v>
      </c>
      <c r="F36" s="60">
        <f t="shared" si="0"/>
        <v>11840.5</v>
      </c>
      <c r="G36" s="67">
        <v>9263.4499999999989</v>
      </c>
      <c r="H36" s="63">
        <f t="shared" si="1"/>
        <v>11023.505499999997</v>
      </c>
      <c r="I36" s="68">
        <v>9751</v>
      </c>
      <c r="J36" s="63">
        <f t="shared" si="2"/>
        <v>11603.689999999999</v>
      </c>
      <c r="K36" s="69">
        <f t="shared" si="3"/>
        <v>11489.231833333333</v>
      </c>
    </row>
    <row r="37" spans="1:11" x14ac:dyDescent="0.2">
      <c r="A37" s="9" t="s">
        <v>60</v>
      </c>
      <c r="B37" s="10" t="s">
        <v>60</v>
      </c>
      <c r="C37" s="9" t="s">
        <v>26</v>
      </c>
      <c r="D37" s="9">
        <v>1</v>
      </c>
      <c r="E37" s="60">
        <v>56540</v>
      </c>
      <c r="F37" s="60">
        <f t="shared" si="0"/>
        <v>67282.599999999991</v>
      </c>
      <c r="G37" s="67">
        <v>56517.383999999998</v>
      </c>
      <c r="H37" s="63">
        <f t="shared" si="1"/>
        <v>67255.686959999992</v>
      </c>
      <c r="I37" s="68">
        <v>57670.8</v>
      </c>
      <c r="J37" s="63">
        <f t="shared" si="2"/>
        <v>68628.251999999993</v>
      </c>
      <c r="K37" s="69">
        <f t="shared" si="3"/>
        <v>67722.179653333325</v>
      </c>
    </row>
    <row r="38" spans="1:11" x14ac:dyDescent="0.2">
      <c r="A38" s="9" t="s">
        <v>51</v>
      </c>
      <c r="B38" s="10" t="s">
        <v>51</v>
      </c>
      <c r="C38" s="9" t="s">
        <v>26</v>
      </c>
      <c r="D38" s="9">
        <v>1</v>
      </c>
      <c r="E38" s="60">
        <v>80400</v>
      </c>
      <c r="F38" s="60">
        <f t="shared" si="0"/>
        <v>95676</v>
      </c>
      <c r="G38" s="67">
        <v>87555.6</v>
      </c>
      <c r="H38" s="63">
        <f t="shared" si="1"/>
        <v>104191.164</v>
      </c>
      <c r="I38" s="68">
        <v>79596</v>
      </c>
      <c r="J38" s="63">
        <f t="shared" si="2"/>
        <v>94719.239999999991</v>
      </c>
      <c r="K38" s="69">
        <f t="shared" si="3"/>
        <v>98195.467999999993</v>
      </c>
    </row>
    <row r="39" spans="1:11" x14ac:dyDescent="0.2">
      <c r="A39" s="9" t="s">
        <v>61</v>
      </c>
      <c r="B39" s="10" t="s">
        <v>61</v>
      </c>
      <c r="C39" s="9" t="s">
        <v>26</v>
      </c>
      <c r="D39" s="9">
        <v>1</v>
      </c>
      <c r="E39" s="60">
        <v>4300</v>
      </c>
      <c r="F39" s="60">
        <f t="shared" si="0"/>
        <v>5117</v>
      </c>
      <c r="G39" s="67">
        <v>5192.25</v>
      </c>
      <c r="H39" s="63">
        <f t="shared" si="1"/>
        <v>6178.7775000000001</v>
      </c>
      <c r="I39" s="68">
        <v>4515</v>
      </c>
      <c r="J39" s="63">
        <f t="shared" si="2"/>
        <v>5372.8499999999995</v>
      </c>
      <c r="K39" s="69">
        <f t="shared" si="3"/>
        <v>5556.2091666666665</v>
      </c>
    </row>
    <row r="40" spans="1:11" x14ac:dyDescent="0.2">
      <c r="A40" s="9" t="s">
        <v>62</v>
      </c>
      <c r="B40" s="10" t="s">
        <v>62</v>
      </c>
      <c r="C40" s="9" t="s">
        <v>26</v>
      </c>
      <c r="D40" s="9">
        <v>1</v>
      </c>
      <c r="E40" s="60">
        <v>4050</v>
      </c>
      <c r="F40" s="60">
        <f t="shared" si="0"/>
        <v>4819.5</v>
      </c>
      <c r="G40" s="67">
        <v>4461.4800000000005</v>
      </c>
      <c r="H40" s="63">
        <f t="shared" si="1"/>
        <v>5309.1612000000005</v>
      </c>
      <c r="I40" s="68">
        <v>4374</v>
      </c>
      <c r="J40" s="63">
        <f t="shared" si="2"/>
        <v>5205.0599999999995</v>
      </c>
      <c r="K40" s="69">
        <f t="shared" si="3"/>
        <v>5111.2403999999997</v>
      </c>
    </row>
    <row r="41" spans="1:11" x14ac:dyDescent="0.2">
      <c r="A41" s="9" t="s">
        <v>63</v>
      </c>
      <c r="B41" s="10" t="s">
        <v>63</v>
      </c>
      <c r="C41" s="9" t="s">
        <v>26</v>
      </c>
      <c r="D41" s="9">
        <v>1</v>
      </c>
      <c r="E41" s="60">
        <v>3800</v>
      </c>
      <c r="F41" s="60">
        <f t="shared" si="0"/>
        <v>4522</v>
      </c>
      <c r="G41" s="67">
        <v>3790.5</v>
      </c>
      <c r="H41" s="63">
        <f t="shared" si="1"/>
        <v>4510.6949999999997</v>
      </c>
      <c r="I41" s="68">
        <v>3610</v>
      </c>
      <c r="J41" s="63">
        <f t="shared" si="2"/>
        <v>4295.8999999999996</v>
      </c>
      <c r="K41" s="69">
        <f t="shared" si="3"/>
        <v>4442.8649999999998</v>
      </c>
    </row>
    <row r="42" spans="1:11" x14ac:dyDescent="0.2">
      <c r="A42" s="9" t="s">
        <v>64</v>
      </c>
      <c r="B42" s="10" t="s">
        <v>64</v>
      </c>
      <c r="C42" s="9" t="s">
        <v>26</v>
      </c>
      <c r="D42" s="9">
        <v>1</v>
      </c>
      <c r="E42" s="60">
        <v>6324</v>
      </c>
      <c r="F42" s="60">
        <f t="shared" si="0"/>
        <v>7525.5599999999995</v>
      </c>
      <c r="G42" s="67">
        <v>6135.5447999999997</v>
      </c>
      <c r="H42" s="63">
        <f t="shared" si="1"/>
        <v>7301.298311999999</v>
      </c>
      <c r="I42" s="68">
        <v>6197.5199999999995</v>
      </c>
      <c r="J42" s="63">
        <f t="shared" si="2"/>
        <v>7375.0487999999987</v>
      </c>
      <c r="K42" s="69">
        <f t="shared" si="3"/>
        <v>7400.6357039999994</v>
      </c>
    </row>
    <row r="43" spans="1:11" x14ac:dyDescent="0.2">
      <c r="A43" s="9" t="s">
        <v>65</v>
      </c>
      <c r="B43" s="10" t="s">
        <v>65</v>
      </c>
      <c r="C43" s="9" t="s">
        <v>26</v>
      </c>
      <c r="D43" s="9">
        <v>1</v>
      </c>
      <c r="E43" s="60">
        <v>3391</v>
      </c>
      <c r="F43" s="60">
        <f t="shared" si="0"/>
        <v>4035.29</v>
      </c>
      <c r="G43" s="67">
        <v>3285.8789999999999</v>
      </c>
      <c r="H43" s="63">
        <f t="shared" si="1"/>
        <v>3910.1960099999997</v>
      </c>
      <c r="I43" s="68">
        <v>3458.82</v>
      </c>
      <c r="J43" s="63">
        <f t="shared" si="2"/>
        <v>4115.9957999999997</v>
      </c>
      <c r="K43" s="69">
        <f t="shared" si="3"/>
        <v>4020.4939366666663</v>
      </c>
    </row>
    <row r="44" spans="1:11" x14ac:dyDescent="0.2">
      <c r="A44" s="9" t="s">
        <v>66</v>
      </c>
      <c r="B44" s="10" t="s">
        <v>66</v>
      </c>
      <c r="C44" s="9" t="s">
        <v>26</v>
      </c>
      <c r="D44" s="9">
        <v>1</v>
      </c>
      <c r="E44" s="60">
        <v>2061</v>
      </c>
      <c r="F44" s="60">
        <f t="shared" si="0"/>
        <v>2452.5899999999997</v>
      </c>
      <c r="G44" s="67">
        <v>1999.5821999999998</v>
      </c>
      <c r="H44" s="63">
        <f t="shared" si="1"/>
        <v>2379.5028179999995</v>
      </c>
      <c r="I44" s="68">
        <v>2040.3899999999999</v>
      </c>
      <c r="J44" s="63">
        <f t="shared" si="2"/>
        <v>2428.0640999999996</v>
      </c>
      <c r="K44" s="69">
        <f t="shared" si="3"/>
        <v>2420.0523059999996</v>
      </c>
    </row>
    <row r="45" spans="1:11" x14ac:dyDescent="0.2">
      <c r="A45" s="9" t="s">
        <v>67</v>
      </c>
      <c r="B45" s="10" t="s">
        <v>67</v>
      </c>
      <c r="C45" s="9" t="s">
        <v>26</v>
      </c>
      <c r="D45" s="9">
        <v>1</v>
      </c>
      <c r="E45" s="60">
        <v>1625</v>
      </c>
      <c r="F45" s="60">
        <f t="shared" si="0"/>
        <v>1933.75</v>
      </c>
      <c r="G45" s="67">
        <v>1876.8750000000002</v>
      </c>
      <c r="H45" s="63">
        <f t="shared" si="1"/>
        <v>2233.4812500000003</v>
      </c>
      <c r="I45" s="68">
        <v>1706.25</v>
      </c>
      <c r="J45" s="63">
        <f t="shared" si="2"/>
        <v>2030.4375</v>
      </c>
      <c r="K45" s="69">
        <f t="shared" si="3"/>
        <v>2065.8895833333336</v>
      </c>
    </row>
    <row r="46" spans="1:11" x14ac:dyDescent="0.2">
      <c r="A46" s="9" t="s">
        <v>68</v>
      </c>
      <c r="B46" s="10" t="s">
        <v>68</v>
      </c>
      <c r="C46" s="9" t="s">
        <v>26</v>
      </c>
      <c r="D46" s="9">
        <v>1</v>
      </c>
      <c r="E46" s="60">
        <v>383</v>
      </c>
      <c r="F46" s="60">
        <f t="shared" si="0"/>
        <v>455.77</v>
      </c>
      <c r="G46" s="67">
        <v>475.68600000000004</v>
      </c>
      <c r="H46" s="63">
        <f t="shared" si="1"/>
        <v>566.06633999999997</v>
      </c>
      <c r="I46" s="68">
        <v>413.64000000000004</v>
      </c>
      <c r="J46" s="63">
        <f t="shared" si="2"/>
        <v>492.23160000000001</v>
      </c>
      <c r="K46" s="69">
        <f t="shared" si="3"/>
        <v>504.6893133333333</v>
      </c>
    </row>
    <row r="47" spans="1:11" x14ac:dyDescent="0.2">
      <c r="A47" s="9" t="s">
        <v>69</v>
      </c>
      <c r="B47" s="10" t="s">
        <v>69</v>
      </c>
      <c r="C47" s="9" t="s">
        <v>26</v>
      </c>
      <c r="D47" s="9">
        <v>1</v>
      </c>
      <c r="E47" s="60">
        <v>547</v>
      </c>
      <c r="F47" s="60">
        <f t="shared" si="0"/>
        <v>650.92999999999995</v>
      </c>
      <c r="G47" s="67">
        <v>530.04300000000001</v>
      </c>
      <c r="H47" s="63">
        <f t="shared" si="1"/>
        <v>630.75117</v>
      </c>
      <c r="I47" s="68">
        <v>519.65</v>
      </c>
      <c r="J47" s="63">
        <f t="shared" si="2"/>
        <v>618.38349999999991</v>
      </c>
      <c r="K47" s="69">
        <f t="shared" si="3"/>
        <v>633.35488999999995</v>
      </c>
    </row>
    <row r="48" spans="1:11" x14ac:dyDescent="0.2">
      <c r="A48" s="9" t="s">
        <v>70</v>
      </c>
      <c r="B48" s="10" t="s">
        <v>70</v>
      </c>
      <c r="C48" s="9" t="s">
        <v>26</v>
      </c>
      <c r="D48" s="9">
        <v>1</v>
      </c>
      <c r="E48" s="60">
        <v>41000</v>
      </c>
      <c r="F48" s="60">
        <f t="shared" si="0"/>
        <v>48790</v>
      </c>
      <c r="G48" s="67">
        <v>42189</v>
      </c>
      <c r="H48" s="63">
        <f t="shared" si="1"/>
        <v>50204.909999999996</v>
      </c>
      <c r="I48" s="68">
        <v>40180</v>
      </c>
      <c r="J48" s="63">
        <f t="shared" si="2"/>
        <v>47814.2</v>
      </c>
      <c r="K48" s="69">
        <f t="shared" si="3"/>
        <v>48936.369999999995</v>
      </c>
    </row>
    <row r="49" spans="1:11" x14ac:dyDescent="0.2">
      <c r="A49" s="9" t="s">
        <v>71</v>
      </c>
      <c r="B49" s="10" t="s">
        <v>71</v>
      </c>
      <c r="C49" s="9" t="s">
        <v>26</v>
      </c>
      <c r="D49" s="9">
        <v>1</v>
      </c>
      <c r="E49" s="60">
        <v>766</v>
      </c>
      <c r="F49" s="60">
        <f t="shared" si="0"/>
        <v>911.54</v>
      </c>
      <c r="G49" s="67">
        <v>773.5068</v>
      </c>
      <c r="H49" s="63">
        <f t="shared" si="1"/>
        <v>920.47309199999995</v>
      </c>
      <c r="I49" s="68">
        <v>781.32</v>
      </c>
      <c r="J49" s="63">
        <f t="shared" si="2"/>
        <v>929.77080000000001</v>
      </c>
      <c r="K49" s="69">
        <f t="shared" si="3"/>
        <v>920.5946306666666</v>
      </c>
    </row>
    <row r="50" spans="1:11" x14ac:dyDescent="0.2">
      <c r="A50" s="9" t="s">
        <v>72</v>
      </c>
      <c r="B50" s="10" t="s">
        <v>72</v>
      </c>
      <c r="C50" s="9" t="s">
        <v>26</v>
      </c>
      <c r="D50" s="9">
        <v>1</v>
      </c>
      <c r="E50" s="60">
        <v>19850</v>
      </c>
      <c r="F50" s="60">
        <f t="shared" si="0"/>
        <v>23621.5</v>
      </c>
      <c r="G50" s="67">
        <v>18668.924999999999</v>
      </c>
      <c r="H50" s="63">
        <f t="shared" si="1"/>
        <v>22216.02075</v>
      </c>
      <c r="I50" s="68">
        <v>19651.5</v>
      </c>
      <c r="J50" s="63">
        <f t="shared" si="2"/>
        <v>23385.285</v>
      </c>
      <c r="K50" s="69">
        <f t="shared" si="3"/>
        <v>23074.268583333334</v>
      </c>
    </row>
    <row r="51" spans="1:11" x14ac:dyDescent="0.2">
      <c r="A51" s="9" t="s">
        <v>73</v>
      </c>
      <c r="B51" s="10" t="s">
        <v>73</v>
      </c>
      <c r="C51" s="9" t="s">
        <v>26</v>
      </c>
      <c r="D51" s="9">
        <v>1</v>
      </c>
      <c r="E51" s="60">
        <v>86950</v>
      </c>
      <c r="F51" s="60">
        <f t="shared" si="0"/>
        <v>103470.5</v>
      </c>
      <c r="G51" s="67">
        <v>89471.55</v>
      </c>
      <c r="H51" s="63">
        <f t="shared" si="1"/>
        <v>106471.14449999999</v>
      </c>
      <c r="I51" s="68">
        <v>91297.5</v>
      </c>
      <c r="J51" s="63">
        <f t="shared" si="2"/>
        <v>108644.02499999999</v>
      </c>
      <c r="K51" s="69">
        <f t="shared" si="3"/>
        <v>106195.22316666665</v>
      </c>
    </row>
    <row r="52" spans="1:11" x14ac:dyDescent="0.2">
      <c r="A52" s="9" t="s">
        <v>74</v>
      </c>
      <c r="B52" s="10" t="s">
        <v>74</v>
      </c>
      <c r="C52" s="9" t="s">
        <v>26</v>
      </c>
      <c r="D52" s="9">
        <v>1</v>
      </c>
      <c r="E52" s="60">
        <v>43844</v>
      </c>
      <c r="F52" s="60">
        <f t="shared" si="0"/>
        <v>52174.36</v>
      </c>
      <c r="G52" s="67">
        <v>52086.672000000006</v>
      </c>
      <c r="H52" s="63">
        <f t="shared" si="1"/>
        <v>61983.139680000008</v>
      </c>
      <c r="I52" s="68">
        <v>47351.520000000004</v>
      </c>
      <c r="J52" s="63">
        <f t="shared" si="2"/>
        <v>56348.308799999999</v>
      </c>
      <c r="K52" s="69">
        <f t="shared" si="3"/>
        <v>56835.269493333333</v>
      </c>
    </row>
    <row r="53" spans="1:11" x14ac:dyDescent="0.2">
      <c r="A53" s="9" t="s">
        <v>75</v>
      </c>
      <c r="B53" s="10" t="s">
        <v>75</v>
      </c>
      <c r="C53" s="9" t="s">
        <v>26</v>
      </c>
      <c r="D53" s="9">
        <v>1</v>
      </c>
      <c r="E53" s="60">
        <v>12450</v>
      </c>
      <c r="F53" s="60">
        <f t="shared" si="0"/>
        <v>14815.5</v>
      </c>
      <c r="G53" s="67">
        <v>13601.624999999998</v>
      </c>
      <c r="H53" s="63">
        <f t="shared" si="1"/>
        <v>16185.933749999997</v>
      </c>
      <c r="I53" s="68">
        <v>11827.5</v>
      </c>
      <c r="J53" s="63">
        <f t="shared" si="2"/>
        <v>14074.724999999999</v>
      </c>
      <c r="K53" s="69">
        <f t="shared" si="3"/>
        <v>15025.386249999998</v>
      </c>
    </row>
    <row r="54" spans="1:11" x14ac:dyDescent="0.2">
      <c r="A54" s="9" t="s">
        <v>76</v>
      </c>
      <c r="B54" s="10" t="s">
        <v>76</v>
      </c>
      <c r="C54" s="9" t="s">
        <v>26</v>
      </c>
      <c r="D54" s="9">
        <v>1</v>
      </c>
      <c r="E54" s="60">
        <v>126912</v>
      </c>
      <c r="F54" s="60">
        <f t="shared" si="0"/>
        <v>151025.28</v>
      </c>
      <c r="G54" s="67">
        <v>126861.2352</v>
      </c>
      <c r="H54" s="63">
        <f t="shared" si="1"/>
        <v>150964.86988799999</v>
      </c>
      <c r="I54" s="68">
        <v>124373.75999999999</v>
      </c>
      <c r="J54" s="63">
        <f t="shared" si="2"/>
        <v>148004.77439999999</v>
      </c>
      <c r="K54" s="69">
        <f t="shared" si="3"/>
        <v>149998.30809599999</v>
      </c>
    </row>
    <row r="55" spans="1:11" x14ac:dyDescent="0.2">
      <c r="A55" s="9" t="s">
        <v>77</v>
      </c>
      <c r="B55" s="10" t="s">
        <v>77</v>
      </c>
      <c r="C55" s="9" t="s">
        <v>26</v>
      </c>
      <c r="D55" s="9">
        <v>1</v>
      </c>
      <c r="E55" s="60">
        <v>15286</v>
      </c>
      <c r="F55" s="60">
        <f t="shared" si="0"/>
        <v>18190.34</v>
      </c>
      <c r="G55" s="67">
        <v>16371.306000000002</v>
      </c>
      <c r="H55" s="63">
        <f t="shared" si="1"/>
        <v>19481.854140000003</v>
      </c>
      <c r="I55" s="68">
        <v>15591.720000000001</v>
      </c>
      <c r="J55" s="63">
        <f t="shared" si="2"/>
        <v>18554.146800000002</v>
      </c>
      <c r="K55" s="69">
        <f t="shared" si="3"/>
        <v>18742.113646666669</v>
      </c>
    </row>
    <row r="56" spans="1:11" x14ac:dyDescent="0.2">
      <c r="A56" s="9" t="s">
        <v>78</v>
      </c>
      <c r="B56" s="10" t="s">
        <v>78</v>
      </c>
      <c r="C56" s="9" t="s">
        <v>26</v>
      </c>
      <c r="D56" s="9">
        <v>1</v>
      </c>
      <c r="E56" s="60">
        <v>19443</v>
      </c>
      <c r="F56" s="60">
        <f t="shared" si="0"/>
        <v>23137.17</v>
      </c>
      <c r="G56" s="67">
        <v>19056.084299999999</v>
      </c>
      <c r="H56" s="63">
        <f t="shared" si="1"/>
        <v>22676.740316999996</v>
      </c>
      <c r="I56" s="68">
        <v>19248.57</v>
      </c>
      <c r="J56" s="63">
        <f t="shared" si="2"/>
        <v>22905.798299999999</v>
      </c>
      <c r="K56" s="69">
        <f t="shared" si="3"/>
        <v>22906.569539</v>
      </c>
    </row>
    <row r="57" spans="1:11" x14ac:dyDescent="0.2">
      <c r="A57" s="9" t="s">
        <v>79</v>
      </c>
      <c r="B57" s="10" t="s">
        <v>79</v>
      </c>
      <c r="C57" s="9" t="s">
        <v>26</v>
      </c>
      <c r="D57" s="9">
        <v>1</v>
      </c>
      <c r="E57" s="60">
        <v>82263</v>
      </c>
      <c r="F57" s="60">
        <f t="shared" si="0"/>
        <v>97892.97</v>
      </c>
      <c r="G57" s="67">
        <v>82057.342499999999</v>
      </c>
      <c r="H57" s="63">
        <f t="shared" si="1"/>
        <v>97648.237574999992</v>
      </c>
      <c r="I57" s="68">
        <v>86376.150000000009</v>
      </c>
      <c r="J57" s="63">
        <f t="shared" si="2"/>
        <v>102787.61850000001</v>
      </c>
      <c r="K57" s="69">
        <f t="shared" si="3"/>
        <v>99442.942024999997</v>
      </c>
    </row>
    <row r="58" spans="1:11" x14ac:dyDescent="0.2">
      <c r="A58" s="9" t="s">
        <v>80</v>
      </c>
      <c r="B58" s="10" t="s">
        <v>80</v>
      </c>
      <c r="C58" s="9" t="s">
        <v>26</v>
      </c>
      <c r="D58" s="9">
        <v>1</v>
      </c>
      <c r="E58" s="60">
        <v>94068</v>
      </c>
      <c r="F58" s="60">
        <f t="shared" si="0"/>
        <v>111940.92</v>
      </c>
      <c r="G58" s="67">
        <v>99561.571200000006</v>
      </c>
      <c r="H58" s="63">
        <f t="shared" si="1"/>
        <v>118478.269728</v>
      </c>
      <c r="I58" s="68">
        <v>101593.44</v>
      </c>
      <c r="J58" s="63">
        <f t="shared" si="2"/>
        <v>120896.1936</v>
      </c>
      <c r="K58" s="69">
        <f t="shared" si="3"/>
        <v>117105.12777599999</v>
      </c>
    </row>
    <row r="59" spans="1:11" x14ac:dyDescent="0.2">
      <c r="A59" s="9" t="s">
        <v>81</v>
      </c>
      <c r="B59" s="10" t="s">
        <v>81</v>
      </c>
      <c r="C59" s="9" t="s">
        <v>26</v>
      </c>
      <c r="D59" s="9">
        <v>1</v>
      </c>
      <c r="E59" s="60">
        <v>100258</v>
      </c>
      <c r="F59" s="60">
        <f t="shared" si="0"/>
        <v>119307.01999999999</v>
      </c>
      <c r="G59" s="67">
        <v>104769.61</v>
      </c>
      <c r="H59" s="63">
        <f t="shared" si="1"/>
        <v>124675.83589999999</v>
      </c>
      <c r="I59" s="68">
        <v>95245.099999999991</v>
      </c>
      <c r="J59" s="63">
        <f t="shared" si="2"/>
        <v>113341.66899999998</v>
      </c>
      <c r="K59" s="69">
        <f t="shared" si="3"/>
        <v>119108.17496666666</v>
      </c>
    </row>
    <row r="60" spans="1:11" x14ac:dyDescent="0.2">
      <c r="A60" s="9" t="s">
        <v>82</v>
      </c>
      <c r="B60" s="10" t="s">
        <v>82</v>
      </c>
      <c r="C60" s="9" t="s">
        <v>26</v>
      </c>
      <c r="D60" s="9">
        <v>1</v>
      </c>
      <c r="E60" s="60">
        <v>109935</v>
      </c>
      <c r="F60" s="60">
        <f t="shared" si="0"/>
        <v>130822.65</v>
      </c>
      <c r="G60" s="67">
        <v>123896.745</v>
      </c>
      <c r="H60" s="63">
        <f t="shared" si="1"/>
        <v>147437.12654999999</v>
      </c>
      <c r="I60" s="68">
        <v>107736.3</v>
      </c>
      <c r="J60" s="63">
        <f t="shared" si="2"/>
        <v>128206.197</v>
      </c>
      <c r="K60" s="69">
        <f t="shared" si="3"/>
        <v>135488.65784999999</v>
      </c>
    </row>
    <row r="61" spans="1:11" x14ac:dyDescent="0.2">
      <c r="A61" s="9" t="s">
        <v>83</v>
      </c>
      <c r="B61" s="10" t="s">
        <v>83</v>
      </c>
      <c r="C61" s="9" t="s">
        <v>26</v>
      </c>
      <c r="D61" s="9">
        <v>1</v>
      </c>
      <c r="E61" s="60">
        <v>23450</v>
      </c>
      <c r="F61" s="60">
        <f t="shared" si="0"/>
        <v>27905.5</v>
      </c>
      <c r="G61" s="67">
        <v>24397.38</v>
      </c>
      <c r="H61" s="63">
        <f t="shared" si="1"/>
        <v>29032.8822</v>
      </c>
      <c r="I61" s="68">
        <v>23919</v>
      </c>
      <c r="J61" s="63">
        <f t="shared" si="2"/>
        <v>28463.609999999997</v>
      </c>
      <c r="K61" s="69">
        <f t="shared" si="3"/>
        <v>28467.330733333332</v>
      </c>
    </row>
    <row r="62" spans="1:11" x14ac:dyDescent="0.2">
      <c r="A62" s="9" t="s">
        <v>84</v>
      </c>
      <c r="B62" s="10" t="s">
        <v>84</v>
      </c>
      <c r="C62" s="9" t="s">
        <v>26</v>
      </c>
      <c r="D62" s="9">
        <v>1</v>
      </c>
      <c r="E62" s="60">
        <v>31000</v>
      </c>
      <c r="F62" s="60">
        <f t="shared" si="0"/>
        <v>36890</v>
      </c>
      <c r="G62" s="67">
        <v>32224.5</v>
      </c>
      <c r="H62" s="63">
        <f t="shared" si="1"/>
        <v>38347.154999999999</v>
      </c>
      <c r="I62" s="68">
        <v>30690</v>
      </c>
      <c r="J62" s="63">
        <f t="shared" si="2"/>
        <v>36521.1</v>
      </c>
      <c r="K62" s="69">
        <f t="shared" si="3"/>
        <v>37252.751666666671</v>
      </c>
    </row>
    <row r="63" spans="1:11" x14ac:dyDescent="0.2">
      <c r="A63" s="9" t="s">
        <v>85</v>
      </c>
      <c r="B63" s="10" t="s">
        <v>85</v>
      </c>
      <c r="C63" s="9" t="s">
        <v>26</v>
      </c>
      <c r="D63" s="9">
        <v>1</v>
      </c>
      <c r="E63" s="60">
        <v>32301</v>
      </c>
      <c r="F63" s="60">
        <f t="shared" si="0"/>
        <v>38438.189999999995</v>
      </c>
      <c r="G63" s="67">
        <v>33576.889500000005</v>
      </c>
      <c r="H63" s="63">
        <f t="shared" si="1"/>
        <v>39956.498505000003</v>
      </c>
      <c r="I63" s="68">
        <v>33916.050000000003</v>
      </c>
      <c r="J63" s="63">
        <f t="shared" si="2"/>
        <v>40360.099500000004</v>
      </c>
      <c r="K63" s="69">
        <f t="shared" si="3"/>
        <v>39584.929335000001</v>
      </c>
    </row>
    <row r="64" spans="1:11" x14ac:dyDescent="0.2">
      <c r="A64" s="9" t="s">
        <v>85</v>
      </c>
      <c r="B64" s="10" t="s">
        <v>86</v>
      </c>
      <c r="C64" s="9" t="s">
        <v>26</v>
      </c>
      <c r="D64" s="9">
        <v>1</v>
      </c>
      <c r="E64" s="60">
        <v>43500</v>
      </c>
      <c r="F64" s="60">
        <f t="shared" si="0"/>
        <v>51765</v>
      </c>
      <c r="G64" s="67">
        <v>44631</v>
      </c>
      <c r="H64" s="63">
        <f t="shared" si="1"/>
        <v>53110.89</v>
      </c>
      <c r="I64" s="68">
        <v>46980</v>
      </c>
      <c r="J64" s="63">
        <f t="shared" si="2"/>
        <v>55906.2</v>
      </c>
      <c r="K64" s="69">
        <f t="shared" si="3"/>
        <v>53594.03</v>
      </c>
    </row>
    <row r="65" spans="1:11" x14ac:dyDescent="0.2">
      <c r="A65" s="9" t="s">
        <v>85</v>
      </c>
      <c r="B65" s="10" t="s">
        <v>87</v>
      </c>
      <c r="C65" s="9" t="s">
        <v>26</v>
      </c>
      <c r="D65" s="9">
        <v>1</v>
      </c>
      <c r="E65" s="60">
        <v>54100</v>
      </c>
      <c r="F65" s="60">
        <f t="shared" si="0"/>
        <v>64379</v>
      </c>
      <c r="G65" s="67">
        <v>50367.1</v>
      </c>
      <c r="H65" s="63">
        <f t="shared" si="1"/>
        <v>59936.848999999995</v>
      </c>
      <c r="I65" s="68">
        <v>51395</v>
      </c>
      <c r="J65" s="63">
        <f t="shared" si="2"/>
        <v>61160.049999999996</v>
      </c>
      <c r="K65" s="69">
        <f t="shared" si="3"/>
        <v>61825.299666666659</v>
      </c>
    </row>
    <row r="66" spans="1:11" x14ac:dyDescent="0.2">
      <c r="A66" s="9" t="s">
        <v>85</v>
      </c>
      <c r="B66" s="10" t="s">
        <v>88</v>
      </c>
      <c r="C66" s="9" t="s">
        <v>26</v>
      </c>
      <c r="D66" s="9">
        <v>1</v>
      </c>
      <c r="E66" s="60">
        <v>62700</v>
      </c>
      <c r="F66" s="60">
        <f t="shared" si="0"/>
        <v>74613</v>
      </c>
      <c r="G66" s="67">
        <v>67590.600000000006</v>
      </c>
      <c r="H66" s="63">
        <f t="shared" si="1"/>
        <v>80432.813999999998</v>
      </c>
      <c r="I66" s="68">
        <v>61446</v>
      </c>
      <c r="J66" s="63">
        <f t="shared" si="2"/>
        <v>73120.739999999991</v>
      </c>
      <c r="K66" s="69">
        <f t="shared" si="3"/>
        <v>76055.517999999996</v>
      </c>
    </row>
    <row r="67" spans="1:11" x14ac:dyDescent="0.2">
      <c r="A67" s="9" t="s">
        <v>89</v>
      </c>
      <c r="B67" s="10" t="s">
        <v>89</v>
      </c>
      <c r="C67" s="9" t="s">
        <v>26</v>
      </c>
      <c r="D67" s="9">
        <v>1</v>
      </c>
      <c r="E67" s="60">
        <v>18088</v>
      </c>
      <c r="F67" s="60">
        <f t="shared" si="0"/>
        <v>21524.719999999998</v>
      </c>
      <c r="G67" s="67">
        <v>21217.224000000002</v>
      </c>
      <c r="H67" s="63">
        <f t="shared" si="1"/>
        <v>25248.49656</v>
      </c>
      <c r="I67" s="68">
        <v>18449.760000000002</v>
      </c>
      <c r="J67" s="63">
        <f t="shared" si="2"/>
        <v>21955.214400000001</v>
      </c>
      <c r="K67" s="69">
        <f t="shared" si="3"/>
        <v>22909.476986666665</v>
      </c>
    </row>
    <row r="68" spans="1:11" x14ac:dyDescent="0.2">
      <c r="A68" s="9" t="s">
        <v>90</v>
      </c>
      <c r="B68" s="10" t="s">
        <v>90</v>
      </c>
      <c r="C68" s="9" t="s">
        <v>26</v>
      </c>
      <c r="D68" s="9">
        <v>1</v>
      </c>
      <c r="E68" s="60">
        <v>35336</v>
      </c>
      <c r="F68" s="60">
        <f t="shared" si="0"/>
        <v>42049.84</v>
      </c>
      <c r="G68" s="67">
        <v>35682.292800000003</v>
      </c>
      <c r="H68" s="63">
        <f t="shared" si="1"/>
        <v>42461.928432000001</v>
      </c>
      <c r="I68" s="68">
        <v>34982.639999999999</v>
      </c>
      <c r="J68" s="63">
        <f t="shared" si="2"/>
        <v>41629.3416</v>
      </c>
      <c r="K68" s="69">
        <f t="shared" si="3"/>
        <v>42047.03667733333</v>
      </c>
    </row>
    <row r="69" spans="1:11" x14ac:dyDescent="0.2">
      <c r="A69" s="9" t="s">
        <v>91</v>
      </c>
      <c r="B69" s="10" t="s">
        <v>91</v>
      </c>
      <c r="C69" s="9" t="s">
        <v>26</v>
      </c>
      <c r="D69" s="9">
        <v>1</v>
      </c>
      <c r="E69" s="60">
        <v>16082</v>
      </c>
      <c r="F69" s="60">
        <f t="shared" si="0"/>
        <v>19137.579999999998</v>
      </c>
      <c r="G69" s="67">
        <v>17730.405000000002</v>
      </c>
      <c r="H69" s="63">
        <f t="shared" si="1"/>
        <v>21099.181950000002</v>
      </c>
      <c r="I69" s="68">
        <v>16886.100000000002</v>
      </c>
      <c r="J69" s="63">
        <f t="shared" si="2"/>
        <v>20094.459000000003</v>
      </c>
      <c r="K69" s="69">
        <f t="shared" si="3"/>
        <v>20110.406983333334</v>
      </c>
    </row>
    <row r="70" spans="1:11" x14ac:dyDescent="0.2">
      <c r="A70" s="9" t="s">
        <v>92</v>
      </c>
      <c r="B70" s="10" t="s">
        <v>92</v>
      </c>
      <c r="C70" s="9" t="s">
        <v>26</v>
      </c>
      <c r="D70" s="9">
        <v>1</v>
      </c>
      <c r="E70" s="60">
        <v>76038</v>
      </c>
      <c r="F70" s="60">
        <f t="shared" ref="F70:F71" si="4">+E70*1.19</f>
        <v>90485.22</v>
      </c>
      <c r="G70" s="67">
        <v>81299.829600000012</v>
      </c>
      <c r="H70" s="63">
        <f t="shared" ref="H70:H71" si="5">+G70*1.19</f>
        <v>96746.797224000009</v>
      </c>
      <c r="I70" s="68">
        <v>82121.040000000008</v>
      </c>
      <c r="J70" s="63">
        <f t="shared" ref="J70:J71" si="6">+I70*1.19</f>
        <v>97724.037600000011</v>
      </c>
      <c r="K70" s="69">
        <f t="shared" ref="K70:K71" si="7">(F70+H70+J70)/3</f>
        <v>94985.351607999997</v>
      </c>
    </row>
    <row r="71" spans="1:11" x14ac:dyDescent="0.2">
      <c r="A71" s="11" t="s">
        <v>311</v>
      </c>
      <c r="B71" s="11" t="s">
        <v>311</v>
      </c>
      <c r="C71" s="9" t="s">
        <v>26</v>
      </c>
      <c r="D71" s="9">
        <v>1</v>
      </c>
      <c r="E71" s="60">
        <v>62700</v>
      </c>
      <c r="F71" s="60">
        <f t="shared" si="4"/>
        <v>74613</v>
      </c>
      <c r="G71" s="67">
        <v>56586.75</v>
      </c>
      <c r="H71" s="63">
        <f t="shared" si="5"/>
        <v>67338.232499999998</v>
      </c>
      <c r="I71" s="68">
        <v>59565</v>
      </c>
      <c r="J71" s="63">
        <f t="shared" si="6"/>
        <v>70882.349999999991</v>
      </c>
      <c r="K71" s="69">
        <f t="shared" si="7"/>
        <v>70944.527499999982</v>
      </c>
    </row>
    <row r="72" spans="1:11" x14ac:dyDescent="0.2">
      <c r="F72" s="61">
        <f t="shared" ref="F72:J72" si="8">SUM(F5:F71)</f>
        <v>3866019.64</v>
      </c>
      <c r="G72" s="61"/>
      <c r="H72" s="61">
        <f t="shared" si="8"/>
        <v>4000213.8579759994</v>
      </c>
      <c r="I72" s="61"/>
      <c r="J72" s="61">
        <f t="shared" si="8"/>
        <v>3902471.3868000004</v>
      </c>
      <c r="K72" s="61">
        <f>SUM(K5:K71)</f>
        <v>3922901.628258666</v>
      </c>
    </row>
  </sheetData>
  <mergeCells count="8">
    <mergeCell ref="A2:K2"/>
    <mergeCell ref="E3:F3"/>
    <mergeCell ref="G3:H3"/>
    <mergeCell ref="I3:J3"/>
    <mergeCell ref="A3:A4"/>
    <mergeCell ref="B3:B4"/>
    <mergeCell ref="C3:C4"/>
    <mergeCell ref="D3: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74"/>
  <sheetViews>
    <sheetView zoomScale="80" zoomScaleNormal="80" workbookViewId="0">
      <selection activeCell="K179" sqref="K179"/>
    </sheetView>
  </sheetViews>
  <sheetFormatPr baseColWidth="10" defaultRowHeight="12.75" x14ac:dyDescent="0.2"/>
  <cols>
    <col min="1" max="1" width="9.28515625" style="18" customWidth="1"/>
    <col min="2" max="2" width="18.85546875" style="19" customWidth="1"/>
    <col min="3" max="3" width="42.85546875" style="20" customWidth="1"/>
    <col min="4" max="4" width="9.42578125" style="62" customWidth="1"/>
    <col min="5" max="5" width="11.28515625" style="62" customWidth="1"/>
    <col min="6" max="6" width="39.28515625" style="20" customWidth="1"/>
    <col min="7" max="7" width="15.5703125" style="61" bestFit="1" customWidth="1"/>
    <col min="8" max="8" width="18.140625" style="61" customWidth="1"/>
    <col min="9" max="9" width="15.28515625" style="8" customWidth="1"/>
    <col min="10" max="12" width="16.140625" style="8" customWidth="1"/>
    <col min="13" max="13" width="15.5703125" style="8" customWidth="1"/>
    <col min="14" max="16384" width="11.42578125" style="8"/>
  </cols>
  <sheetData>
    <row r="1" spans="1:13" x14ac:dyDescent="0.2">
      <c r="A1" s="13"/>
      <c r="B1" s="13"/>
      <c r="C1" s="13"/>
      <c r="F1" s="13"/>
    </row>
    <row r="2" spans="1:13" ht="23.25" customHeight="1" x14ac:dyDescent="0.2">
      <c r="A2" s="148" t="s">
        <v>110</v>
      </c>
      <c r="B2" s="148"/>
      <c r="C2" s="148"/>
      <c r="D2" s="148"/>
      <c r="E2" s="148"/>
      <c r="F2" s="148"/>
      <c r="G2" s="148"/>
      <c r="H2" s="148"/>
      <c r="I2" s="148"/>
      <c r="J2" s="148"/>
      <c r="K2" s="148"/>
      <c r="L2" s="148"/>
      <c r="M2" s="148"/>
    </row>
    <row r="3" spans="1:13" x14ac:dyDescent="0.2">
      <c r="A3" s="155" t="s">
        <v>22</v>
      </c>
      <c r="B3" s="155" t="s">
        <v>111</v>
      </c>
      <c r="C3" s="155" t="s">
        <v>112</v>
      </c>
      <c r="D3" s="153" t="s">
        <v>109</v>
      </c>
      <c r="E3" s="155" t="s">
        <v>25</v>
      </c>
      <c r="F3" s="155" t="s">
        <v>113</v>
      </c>
      <c r="G3" s="149" t="s">
        <v>339</v>
      </c>
      <c r="H3" s="150"/>
      <c r="I3" s="151" t="s">
        <v>340</v>
      </c>
      <c r="J3" s="152"/>
      <c r="K3" s="151" t="s">
        <v>341</v>
      </c>
      <c r="L3" s="152"/>
      <c r="M3" s="14" t="s">
        <v>342</v>
      </c>
    </row>
    <row r="4" spans="1:13" s="62" customFormat="1" ht="38.25" x14ac:dyDescent="0.2">
      <c r="A4" s="156"/>
      <c r="B4" s="156"/>
      <c r="C4" s="156"/>
      <c r="D4" s="154"/>
      <c r="E4" s="156"/>
      <c r="F4" s="156"/>
      <c r="G4" s="59" t="s">
        <v>343</v>
      </c>
      <c r="H4" s="59" t="s">
        <v>344</v>
      </c>
      <c r="I4" s="14" t="s">
        <v>343</v>
      </c>
      <c r="J4" s="14" t="s">
        <v>344</v>
      </c>
      <c r="K4" s="14" t="s">
        <v>343</v>
      </c>
      <c r="L4" s="14" t="s">
        <v>344</v>
      </c>
      <c r="M4" s="14" t="s">
        <v>431</v>
      </c>
    </row>
    <row r="5" spans="1:13" ht="38.25" x14ac:dyDescent="0.2">
      <c r="A5" s="15">
        <v>1</v>
      </c>
      <c r="B5" s="16" t="s">
        <v>114</v>
      </c>
      <c r="C5" s="16" t="s">
        <v>115</v>
      </c>
      <c r="D5" s="97" t="s">
        <v>26</v>
      </c>
      <c r="E5" s="97">
        <v>1</v>
      </c>
      <c r="F5" s="64" t="s">
        <v>116</v>
      </c>
      <c r="G5" s="60">
        <v>80000</v>
      </c>
      <c r="H5" s="60">
        <f>+G5*1.19</f>
        <v>95200</v>
      </c>
      <c r="I5" s="67">
        <v>85000</v>
      </c>
      <c r="J5" s="67">
        <f>+I5*1.19</f>
        <v>101150</v>
      </c>
      <c r="K5" s="68">
        <v>81600</v>
      </c>
      <c r="L5" s="68">
        <f>+K5*1.19</f>
        <v>97104</v>
      </c>
      <c r="M5" s="70">
        <f>(H5+J5+L5)/3</f>
        <v>97818</v>
      </c>
    </row>
    <row r="6" spans="1:13" ht="38.25" x14ac:dyDescent="0.2">
      <c r="A6" s="157">
        <v>2</v>
      </c>
      <c r="B6" s="157" t="s">
        <v>117</v>
      </c>
      <c r="C6" s="157" t="s">
        <v>118</v>
      </c>
      <c r="D6" s="97" t="s">
        <v>26</v>
      </c>
      <c r="E6" s="97">
        <v>1</v>
      </c>
      <c r="F6" s="65" t="s">
        <v>119</v>
      </c>
      <c r="G6" s="60">
        <v>47000</v>
      </c>
      <c r="H6" s="60">
        <f t="shared" ref="H6:H69" si="0">+G6*1.19</f>
        <v>55930</v>
      </c>
      <c r="I6" s="67">
        <v>51817.5</v>
      </c>
      <c r="J6" s="67">
        <f t="shared" ref="J6:J69" si="1">+I6*1.19</f>
        <v>61662.824999999997</v>
      </c>
      <c r="K6" s="68">
        <v>49350</v>
      </c>
      <c r="L6" s="68">
        <f t="shared" ref="L6:L69" si="2">+K6*1.19</f>
        <v>58726.5</v>
      </c>
      <c r="M6" s="70">
        <f t="shared" ref="M6:M69" si="3">(H6+J6+L6)/3</f>
        <v>58773.108333333337</v>
      </c>
    </row>
    <row r="7" spans="1:13" ht="51" x14ac:dyDescent="0.2">
      <c r="A7" s="157"/>
      <c r="B7" s="157"/>
      <c r="C7" s="157"/>
      <c r="D7" s="97" t="s">
        <v>26</v>
      </c>
      <c r="E7" s="97">
        <v>1</v>
      </c>
      <c r="F7" s="65" t="s">
        <v>120</v>
      </c>
      <c r="G7" s="60">
        <v>310000</v>
      </c>
      <c r="H7" s="60">
        <f t="shared" si="0"/>
        <v>368900</v>
      </c>
      <c r="I7" s="67">
        <v>313038</v>
      </c>
      <c r="J7" s="67">
        <f t="shared" si="1"/>
        <v>372515.22</v>
      </c>
      <c r="K7" s="68">
        <v>316200</v>
      </c>
      <c r="L7" s="68">
        <f t="shared" si="2"/>
        <v>376278</v>
      </c>
      <c r="M7" s="70">
        <f t="shared" si="3"/>
        <v>372564.40666666668</v>
      </c>
    </row>
    <row r="8" spans="1:13" ht="38.25" x14ac:dyDescent="0.2">
      <c r="A8" s="157"/>
      <c r="B8" s="157"/>
      <c r="C8" s="157"/>
      <c r="D8" s="97" t="s">
        <v>26</v>
      </c>
      <c r="E8" s="97">
        <v>1</v>
      </c>
      <c r="F8" s="65" t="s">
        <v>121</v>
      </c>
      <c r="G8" s="60">
        <v>361020</v>
      </c>
      <c r="H8" s="60">
        <f t="shared" si="0"/>
        <v>429613.8</v>
      </c>
      <c r="I8" s="67">
        <v>346398.69</v>
      </c>
      <c r="J8" s="67">
        <f t="shared" si="1"/>
        <v>412214.4411</v>
      </c>
      <c r="K8" s="68">
        <v>364630.2</v>
      </c>
      <c r="L8" s="68">
        <f t="shared" si="2"/>
        <v>433909.93799999997</v>
      </c>
      <c r="M8" s="70">
        <f t="shared" si="3"/>
        <v>425246.05969999993</v>
      </c>
    </row>
    <row r="9" spans="1:13" ht="25.5" x14ac:dyDescent="0.2">
      <c r="A9" s="157">
        <v>3</v>
      </c>
      <c r="B9" s="157" t="s">
        <v>122</v>
      </c>
      <c r="C9" s="157" t="s">
        <v>118</v>
      </c>
      <c r="D9" s="97" t="s">
        <v>26</v>
      </c>
      <c r="E9" s="97">
        <v>1</v>
      </c>
      <c r="F9" s="64" t="s">
        <v>123</v>
      </c>
      <c r="G9" s="60">
        <v>375000</v>
      </c>
      <c r="H9" s="60">
        <f t="shared" si="0"/>
        <v>446250</v>
      </c>
      <c r="I9" s="67">
        <v>363825</v>
      </c>
      <c r="J9" s="67">
        <f t="shared" si="1"/>
        <v>432951.75</v>
      </c>
      <c r="K9" s="68">
        <v>371250</v>
      </c>
      <c r="L9" s="68">
        <f t="shared" si="2"/>
        <v>441787.5</v>
      </c>
      <c r="M9" s="70">
        <f t="shared" si="3"/>
        <v>440329.75</v>
      </c>
    </row>
    <row r="10" spans="1:13" ht="25.5" x14ac:dyDescent="0.2">
      <c r="A10" s="157"/>
      <c r="B10" s="157"/>
      <c r="C10" s="157"/>
      <c r="D10" s="97" t="s">
        <v>26</v>
      </c>
      <c r="E10" s="97">
        <v>1</v>
      </c>
      <c r="F10" s="64" t="s">
        <v>124</v>
      </c>
      <c r="G10" s="60">
        <v>132000</v>
      </c>
      <c r="H10" s="60">
        <f t="shared" si="0"/>
        <v>157080</v>
      </c>
      <c r="I10" s="67">
        <v>148104</v>
      </c>
      <c r="J10" s="67">
        <f t="shared" si="1"/>
        <v>176243.75999999998</v>
      </c>
      <c r="K10" s="68">
        <v>134640</v>
      </c>
      <c r="L10" s="68">
        <f t="shared" si="2"/>
        <v>160221.6</v>
      </c>
      <c r="M10" s="70">
        <f t="shared" si="3"/>
        <v>164515.12</v>
      </c>
    </row>
    <row r="11" spans="1:13" ht="25.5" x14ac:dyDescent="0.2">
      <c r="A11" s="157"/>
      <c r="B11" s="157"/>
      <c r="C11" s="157"/>
      <c r="D11" s="97" t="s">
        <v>26</v>
      </c>
      <c r="E11" s="97">
        <v>1</v>
      </c>
      <c r="F11" s="64" t="s">
        <v>125</v>
      </c>
      <c r="G11" s="60">
        <v>143314</v>
      </c>
      <c r="H11" s="60">
        <f t="shared" si="0"/>
        <v>170543.66</v>
      </c>
      <c r="I11" s="67">
        <v>173051.655</v>
      </c>
      <c r="J11" s="67">
        <f t="shared" si="1"/>
        <v>205931.46944999998</v>
      </c>
      <c r="K11" s="68">
        <v>150479.70000000001</v>
      </c>
      <c r="L11" s="68">
        <f t="shared" si="2"/>
        <v>179070.84299999999</v>
      </c>
      <c r="M11" s="70">
        <f t="shared" si="3"/>
        <v>185181.99081666666</v>
      </c>
    </row>
    <row r="12" spans="1:13" ht="25.5" x14ac:dyDescent="0.2">
      <c r="A12" s="158">
        <v>4</v>
      </c>
      <c r="B12" s="157" t="s">
        <v>126</v>
      </c>
      <c r="C12" s="157" t="s">
        <v>118</v>
      </c>
      <c r="D12" s="97" t="s">
        <v>26</v>
      </c>
      <c r="E12" s="97">
        <v>1</v>
      </c>
      <c r="F12" s="64" t="s">
        <v>127</v>
      </c>
      <c r="G12" s="60">
        <v>135000</v>
      </c>
      <c r="H12" s="60">
        <f t="shared" si="0"/>
        <v>160650</v>
      </c>
      <c r="I12" s="67">
        <v>140454</v>
      </c>
      <c r="J12" s="67">
        <f t="shared" si="1"/>
        <v>167140.25999999998</v>
      </c>
      <c r="K12" s="68">
        <v>137700</v>
      </c>
      <c r="L12" s="68">
        <f t="shared" si="2"/>
        <v>163863</v>
      </c>
      <c r="M12" s="70">
        <f t="shared" si="3"/>
        <v>163884.42000000001</v>
      </c>
    </row>
    <row r="13" spans="1:13" ht="25.5" x14ac:dyDescent="0.2">
      <c r="A13" s="158"/>
      <c r="B13" s="157"/>
      <c r="C13" s="157"/>
      <c r="D13" s="97" t="s">
        <v>26</v>
      </c>
      <c r="E13" s="97">
        <v>1</v>
      </c>
      <c r="F13" s="64" t="s">
        <v>128</v>
      </c>
      <c r="G13" s="60">
        <v>185000</v>
      </c>
      <c r="H13" s="60">
        <f t="shared" si="0"/>
        <v>220150</v>
      </c>
      <c r="I13" s="67">
        <v>196192.5</v>
      </c>
      <c r="J13" s="67">
        <f t="shared" si="1"/>
        <v>233469.07499999998</v>
      </c>
      <c r="K13" s="68">
        <v>186850</v>
      </c>
      <c r="L13" s="68">
        <f t="shared" si="2"/>
        <v>222351.5</v>
      </c>
      <c r="M13" s="70">
        <f t="shared" si="3"/>
        <v>225323.52499999999</v>
      </c>
    </row>
    <row r="14" spans="1:13" ht="25.5" x14ac:dyDescent="0.2">
      <c r="A14" s="158"/>
      <c r="B14" s="157"/>
      <c r="C14" s="157"/>
      <c r="D14" s="97" t="s">
        <v>26</v>
      </c>
      <c r="E14" s="97">
        <v>1</v>
      </c>
      <c r="F14" s="64" t="s">
        <v>129</v>
      </c>
      <c r="G14" s="60">
        <v>229740</v>
      </c>
      <c r="H14" s="60">
        <f t="shared" si="0"/>
        <v>273390.59999999998</v>
      </c>
      <c r="I14" s="67">
        <v>225168.174</v>
      </c>
      <c r="J14" s="67">
        <f t="shared" si="1"/>
        <v>267950.12705999997</v>
      </c>
      <c r="K14" s="68">
        <v>227442.6</v>
      </c>
      <c r="L14" s="68">
        <f t="shared" si="2"/>
        <v>270656.69400000002</v>
      </c>
      <c r="M14" s="70">
        <f t="shared" si="3"/>
        <v>270665.80702000001</v>
      </c>
    </row>
    <row r="15" spans="1:13" ht="25.5" x14ac:dyDescent="0.2">
      <c r="A15" s="157">
        <v>5</v>
      </c>
      <c r="B15" s="157" t="s">
        <v>130</v>
      </c>
      <c r="C15" s="157" t="s">
        <v>118</v>
      </c>
      <c r="D15" s="97" t="s">
        <v>26</v>
      </c>
      <c r="E15" s="97">
        <v>1</v>
      </c>
      <c r="F15" s="64" t="s">
        <v>131</v>
      </c>
      <c r="G15" s="60">
        <v>66734</v>
      </c>
      <c r="H15" s="60">
        <f t="shared" si="0"/>
        <v>79413.459999999992</v>
      </c>
      <c r="I15" s="67">
        <v>64665.246000000006</v>
      </c>
      <c r="J15" s="67">
        <f t="shared" si="1"/>
        <v>76951.64274000001</v>
      </c>
      <c r="K15" s="68">
        <v>68068.680000000008</v>
      </c>
      <c r="L15" s="68">
        <f t="shared" si="2"/>
        <v>81001.729200000002</v>
      </c>
      <c r="M15" s="70">
        <f t="shared" si="3"/>
        <v>79122.277313333339</v>
      </c>
    </row>
    <row r="16" spans="1:13" ht="25.5" x14ac:dyDescent="0.2">
      <c r="A16" s="157"/>
      <c r="B16" s="157"/>
      <c r="C16" s="157"/>
      <c r="D16" s="97" t="s">
        <v>26</v>
      </c>
      <c r="E16" s="97">
        <v>1</v>
      </c>
      <c r="F16" s="64" t="s">
        <v>132</v>
      </c>
      <c r="G16" s="60">
        <v>150000</v>
      </c>
      <c r="H16" s="60">
        <f t="shared" si="0"/>
        <v>178500</v>
      </c>
      <c r="I16" s="67">
        <v>154350</v>
      </c>
      <c r="J16" s="67">
        <f t="shared" si="1"/>
        <v>183676.5</v>
      </c>
      <c r="K16" s="68">
        <v>157500</v>
      </c>
      <c r="L16" s="68">
        <f t="shared" si="2"/>
        <v>187425</v>
      </c>
      <c r="M16" s="70">
        <f t="shared" si="3"/>
        <v>183200.5</v>
      </c>
    </row>
    <row r="17" spans="1:13" ht="25.5" x14ac:dyDescent="0.2">
      <c r="A17" s="157"/>
      <c r="B17" s="157"/>
      <c r="C17" s="157"/>
      <c r="D17" s="97" t="s">
        <v>26</v>
      </c>
      <c r="E17" s="97">
        <v>1</v>
      </c>
      <c r="F17" s="64" t="s">
        <v>133</v>
      </c>
      <c r="G17" s="60">
        <v>165000</v>
      </c>
      <c r="H17" s="60">
        <f t="shared" si="0"/>
        <v>196350</v>
      </c>
      <c r="I17" s="67">
        <v>185130.00000000003</v>
      </c>
      <c r="J17" s="67">
        <f t="shared" si="1"/>
        <v>220304.7</v>
      </c>
      <c r="K17" s="68">
        <v>168300</v>
      </c>
      <c r="L17" s="68">
        <f t="shared" si="2"/>
        <v>200277</v>
      </c>
      <c r="M17" s="70">
        <f t="shared" si="3"/>
        <v>205643.9</v>
      </c>
    </row>
    <row r="18" spans="1:13" ht="25.5" x14ac:dyDescent="0.2">
      <c r="A18" s="157">
        <v>6</v>
      </c>
      <c r="B18" s="157" t="s">
        <v>134</v>
      </c>
      <c r="C18" s="157" t="s">
        <v>135</v>
      </c>
      <c r="D18" s="97" t="s">
        <v>26</v>
      </c>
      <c r="E18" s="97">
        <v>1</v>
      </c>
      <c r="F18" s="64" t="s">
        <v>136</v>
      </c>
      <c r="G18" s="60">
        <v>180000</v>
      </c>
      <c r="H18" s="60">
        <f t="shared" si="0"/>
        <v>214200</v>
      </c>
      <c r="I18" s="67">
        <v>209069.99999999997</v>
      </c>
      <c r="J18" s="67">
        <f t="shared" si="1"/>
        <v>248793.29999999996</v>
      </c>
      <c r="K18" s="68">
        <v>181800</v>
      </c>
      <c r="L18" s="68">
        <f t="shared" si="2"/>
        <v>216342</v>
      </c>
      <c r="M18" s="70">
        <f t="shared" si="3"/>
        <v>226445.09999999998</v>
      </c>
    </row>
    <row r="19" spans="1:13" ht="25.5" x14ac:dyDescent="0.2">
      <c r="A19" s="157"/>
      <c r="B19" s="157"/>
      <c r="C19" s="157"/>
      <c r="D19" s="97" t="s">
        <v>26</v>
      </c>
      <c r="E19" s="97">
        <v>1</v>
      </c>
      <c r="F19" s="64" t="s">
        <v>137</v>
      </c>
      <c r="G19" s="60">
        <v>36102</v>
      </c>
      <c r="H19" s="60">
        <f t="shared" si="0"/>
        <v>42961.38</v>
      </c>
      <c r="I19" s="67">
        <v>36455.799600000006</v>
      </c>
      <c r="J19" s="67">
        <f t="shared" si="1"/>
        <v>43382.401524000008</v>
      </c>
      <c r="K19" s="68">
        <v>35740.980000000003</v>
      </c>
      <c r="L19" s="68">
        <f t="shared" si="2"/>
        <v>42531.766200000005</v>
      </c>
      <c r="M19" s="70">
        <f t="shared" si="3"/>
        <v>42958.515908000001</v>
      </c>
    </row>
    <row r="20" spans="1:13" ht="25.5" x14ac:dyDescent="0.2">
      <c r="A20" s="157"/>
      <c r="B20" s="157"/>
      <c r="C20" s="157"/>
      <c r="D20" s="97" t="s">
        <v>26</v>
      </c>
      <c r="E20" s="97">
        <v>1</v>
      </c>
      <c r="F20" s="64" t="s">
        <v>138</v>
      </c>
      <c r="G20" s="60">
        <v>39950</v>
      </c>
      <c r="H20" s="60">
        <f t="shared" si="0"/>
        <v>47540.5</v>
      </c>
      <c r="I20" s="67">
        <v>41563.980000000003</v>
      </c>
      <c r="J20" s="67">
        <f t="shared" si="1"/>
        <v>49461.136200000001</v>
      </c>
      <c r="K20" s="68">
        <v>40749</v>
      </c>
      <c r="L20" s="68">
        <f t="shared" si="2"/>
        <v>48491.31</v>
      </c>
      <c r="M20" s="70">
        <f t="shared" si="3"/>
        <v>48497.648733333335</v>
      </c>
    </row>
    <row r="21" spans="1:13" ht="51" x14ac:dyDescent="0.2">
      <c r="A21" s="16">
        <v>7</v>
      </c>
      <c r="B21" s="17" t="s">
        <v>139</v>
      </c>
      <c r="C21" s="17" t="s">
        <v>140</v>
      </c>
      <c r="D21" s="97" t="s">
        <v>26</v>
      </c>
      <c r="E21" s="97">
        <v>1</v>
      </c>
      <c r="F21" s="64" t="s">
        <v>141</v>
      </c>
      <c r="G21" s="60">
        <v>240000</v>
      </c>
      <c r="H21" s="60">
        <f t="shared" si="0"/>
        <v>285600</v>
      </c>
      <c r="I21" s="67">
        <v>264600</v>
      </c>
      <c r="J21" s="67">
        <f t="shared" si="1"/>
        <v>314874</v>
      </c>
      <c r="K21" s="68">
        <v>252000</v>
      </c>
      <c r="L21" s="68">
        <f t="shared" si="2"/>
        <v>299880</v>
      </c>
      <c r="M21" s="70">
        <f t="shared" si="3"/>
        <v>300118</v>
      </c>
    </row>
    <row r="22" spans="1:13" ht="25.5" x14ac:dyDescent="0.2">
      <c r="A22" s="157">
        <v>8</v>
      </c>
      <c r="B22" s="157" t="s">
        <v>142</v>
      </c>
      <c r="C22" s="157" t="s">
        <v>143</v>
      </c>
      <c r="D22" s="97" t="s">
        <v>26</v>
      </c>
      <c r="E22" s="97">
        <v>1</v>
      </c>
      <c r="F22" s="64" t="s">
        <v>144</v>
      </c>
      <c r="G22" s="60">
        <v>15590</v>
      </c>
      <c r="H22" s="60">
        <f t="shared" si="0"/>
        <v>18552.099999999999</v>
      </c>
      <c r="I22" s="67">
        <v>15742.782000000001</v>
      </c>
      <c r="J22" s="67">
        <f t="shared" si="1"/>
        <v>18733.91058</v>
      </c>
      <c r="K22" s="68">
        <v>15901.800000000001</v>
      </c>
      <c r="L22" s="68">
        <f t="shared" si="2"/>
        <v>18923.142</v>
      </c>
      <c r="M22" s="70">
        <f t="shared" si="3"/>
        <v>18736.384193333335</v>
      </c>
    </row>
    <row r="23" spans="1:13" ht="25.5" x14ac:dyDescent="0.2">
      <c r="A23" s="157"/>
      <c r="B23" s="157"/>
      <c r="C23" s="157"/>
      <c r="D23" s="97" t="s">
        <v>26</v>
      </c>
      <c r="E23" s="97">
        <v>1</v>
      </c>
      <c r="F23" s="64" t="s">
        <v>145</v>
      </c>
      <c r="G23" s="60">
        <v>18500</v>
      </c>
      <c r="H23" s="60">
        <f t="shared" si="0"/>
        <v>22015</v>
      </c>
      <c r="I23" s="67">
        <v>17750.75</v>
      </c>
      <c r="J23" s="67">
        <f t="shared" si="1"/>
        <v>21123.392499999998</v>
      </c>
      <c r="K23" s="68">
        <v>18685</v>
      </c>
      <c r="L23" s="68">
        <f t="shared" si="2"/>
        <v>22235.149999999998</v>
      </c>
      <c r="M23" s="70">
        <f t="shared" si="3"/>
        <v>21791.180833333332</v>
      </c>
    </row>
    <row r="24" spans="1:13" ht="25.5" x14ac:dyDescent="0.2">
      <c r="A24" s="157"/>
      <c r="B24" s="157"/>
      <c r="C24" s="157"/>
      <c r="D24" s="97" t="s">
        <v>26</v>
      </c>
      <c r="E24" s="97">
        <v>1</v>
      </c>
      <c r="F24" s="64" t="s">
        <v>146</v>
      </c>
      <c r="G24" s="60">
        <v>22000</v>
      </c>
      <c r="H24" s="60">
        <f t="shared" si="0"/>
        <v>26180</v>
      </c>
      <c r="I24" s="67">
        <v>21344.399999999998</v>
      </c>
      <c r="J24" s="67">
        <f t="shared" si="1"/>
        <v>25399.835999999996</v>
      </c>
      <c r="K24" s="68">
        <v>21780</v>
      </c>
      <c r="L24" s="68">
        <f t="shared" si="2"/>
        <v>25918.199999999997</v>
      </c>
      <c r="M24" s="70">
        <f t="shared" si="3"/>
        <v>25832.678666666663</v>
      </c>
    </row>
    <row r="25" spans="1:13" ht="25.5" x14ac:dyDescent="0.2">
      <c r="A25" s="157"/>
      <c r="B25" s="157"/>
      <c r="C25" s="157"/>
      <c r="D25" s="97" t="s">
        <v>26</v>
      </c>
      <c r="E25" s="97">
        <v>1</v>
      </c>
      <c r="F25" s="64" t="s">
        <v>147</v>
      </c>
      <c r="G25" s="60">
        <v>26500</v>
      </c>
      <c r="H25" s="60">
        <f t="shared" si="0"/>
        <v>31535</v>
      </c>
      <c r="I25" s="67">
        <v>29733.000000000004</v>
      </c>
      <c r="J25" s="67">
        <f t="shared" si="1"/>
        <v>35382.270000000004</v>
      </c>
      <c r="K25" s="68">
        <v>27030</v>
      </c>
      <c r="L25" s="68">
        <f t="shared" si="2"/>
        <v>32165.699999999997</v>
      </c>
      <c r="M25" s="70">
        <f t="shared" si="3"/>
        <v>33027.656666666669</v>
      </c>
    </row>
    <row r="26" spans="1:13" ht="25.5" x14ac:dyDescent="0.2">
      <c r="A26" s="157"/>
      <c r="B26" s="157"/>
      <c r="C26" s="157"/>
      <c r="D26" s="97" t="s">
        <v>26</v>
      </c>
      <c r="E26" s="97">
        <v>1</v>
      </c>
      <c r="F26" s="64" t="s">
        <v>148</v>
      </c>
      <c r="G26" s="60">
        <v>36300</v>
      </c>
      <c r="H26" s="60">
        <f t="shared" si="0"/>
        <v>43197</v>
      </c>
      <c r="I26" s="67">
        <v>43832.25</v>
      </c>
      <c r="J26" s="67">
        <f t="shared" si="1"/>
        <v>52160.377499999995</v>
      </c>
      <c r="K26" s="68">
        <v>38115</v>
      </c>
      <c r="L26" s="68">
        <f t="shared" si="2"/>
        <v>45356.85</v>
      </c>
      <c r="M26" s="70">
        <f t="shared" si="3"/>
        <v>46904.7425</v>
      </c>
    </row>
    <row r="27" spans="1:13" ht="25.5" x14ac:dyDescent="0.2">
      <c r="A27" s="157"/>
      <c r="B27" s="157"/>
      <c r="C27" s="157"/>
      <c r="D27" s="97" t="s">
        <v>26</v>
      </c>
      <c r="E27" s="97">
        <v>1</v>
      </c>
      <c r="F27" s="64" t="s">
        <v>149</v>
      </c>
      <c r="G27" s="60">
        <v>48900</v>
      </c>
      <c r="H27" s="60">
        <f t="shared" si="0"/>
        <v>58191</v>
      </c>
      <c r="I27" s="67">
        <v>50875.56</v>
      </c>
      <c r="J27" s="67">
        <f t="shared" si="1"/>
        <v>60541.916399999995</v>
      </c>
      <c r="K27" s="68">
        <v>49878</v>
      </c>
      <c r="L27" s="68">
        <f t="shared" si="2"/>
        <v>59354.82</v>
      </c>
      <c r="M27" s="70">
        <f t="shared" si="3"/>
        <v>59362.578799999996</v>
      </c>
    </row>
    <row r="28" spans="1:13" x14ac:dyDescent="0.2">
      <c r="A28" s="157">
        <v>9</v>
      </c>
      <c r="B28" s="157" t="s">
        <v>150</v>
      </c>
      <c r="C28" s="157" t="s">
        <v>151</v>
      </c>
      <c r="D28" s="97" t="s">
        <v>26</v>
      </c>
      <c r="E28" s="97">
        <v>1</v>
      </c>
      <c r="F28" s="64" t="s">
        <v>152</v>
      </c>
      <c r="G28" s="60">
        <v>41041</v>
      </c>
      <c r="H28" s="60">
        <f t="shared" si="0"/>
        <v>48838.79</v>
      </c>
      <c r="I28" s="67">
        <v>43523.980500000005</v>
      </c>
      <c r="J28" s="67">
        <f t="shared" si="1"/>
        <v>51793.536795000007</v>
      </c>
      <c r="K28" s="68">
        <v>41451.410000000003</v>
      </c>
      <c r="L28" s="68">
        <f t="shared" si="2"/>
        <v>49327.177900000002</v>
      </c>
      <c r="M28" s="70">
        <f t="shared" si="3"/>
        <v>49986.501565000006</v>
      </c>
    </row>
    <row r="29" spans="1:13" x14ac:dyDescent="0.2">
      <c r="A29" s="157"/>
      <c r="B29" s="157"/>
      <c r="C29" s="157"/>
      <c r="D29" s="97" t="s">
        <v>26</v>
      </c>
      <c r="E29" s="97">
        <v>1</v>
      </c>
      <c r="F29" s="64" t="s">
        <v>153</v>
      </c>
      <c r="G29" s="60">
        <v>26000</v>
      </c>
      <c r="H29" s="60">
        <f t="shared" si="0"/>
        <v>30940</v>
      </c>
      <c r="I29" s="67">
        <v>25482.6</v>
      </c>
      <c r="J29" s="67">
        <f t="shared" si="1"/>
        <v>30324.293999999998</v>
      </c>
      <c r="K29" s="68">
        <v>25740</v>
      </c>
      <c r="L29" s="68">
        <f t="shared" si="2"/>
        <v>30630.6</v>
      </c>
      <c r="M29" s="70">
        <f t="shared" si="3"/>
        <v>30631.631333333335</v>
      </c>
    </row>
    <row r="30" spans="1:13" x14ac:dyDescent="0.2">
      <c r="A30" s="157"/>
      <c r="B30" s="157"/>
      <c r="C30" s="157"/>
      <c r="D30" s="97" t="s">
        <v>26</v>
      </c>
      <c r="E30" s="97">
        <v>1</v>
      </c>
      <c r="F30" s="64" t="s">
        <v>154</v>
      </c>
      <c r="G30" s="60">
        <v>26000</v>
      </c>
      <c r="H30" s="60">
        <f t="shared" si="0"/>
        <v>30940</v>
      </c>
      <c r="I30" s="67">
        <v>25194</v>
      </c>
      <c r="J30" s="67">
        <f t="shared" si="1"/>
        <v>29980.859999999997</v>
      </c>
      <c r="K30" s="68">
        <v>26520</v>
      </c>
      <c r="L30" s="68">
        <f t="shared" si="2"/>
        <v>31558.799999999999</v>
      </c>
      <c r="M30" s="70">
        <f t="shared" si="3"/>
        <v>30826.553333333333</v>
      </c>
    </row>
    <row r="31" spans="1:13" x14ac:dyDescent="0.2">
      <c r="A31" s="157"/>
      <c r="B31" s="157"/>
      <c r="C31" s="157"/>
      <c r="D31" s="97" t="s">
        <v>26</v>
      </c>
      <c r="E31" s="97">
        <v>1</v>
      </c>
      <c r="F31" s="64" t="s">
        <v>155</v>
      </c>
      <c r="G31" s="60">
        <v>26000</v>
      </c>
      <c r="H31" s="60">
        <f t="shared" si="0"/>
        <v>30940</v>
      </c>
      <c r="I31" s="67">
        <v>26754</v>
      </c>
      <c r="J31" s="67">
        <f t="shared" si="1"/>
        <v>31837.26</v>
      </c>
      <c r="K31" s="68">
        <v>27300</v>
      </c>
      <c r="L31" s="68">
        <f t="shared" si="2"/>
        <v>32487</v>
      </c>
      <c r="M31" s="70">
        <f t="shared" si="3"/>
        <v>31754.75333333333</v>
      </c>
    </row>
    <row r="32" spans="1:13" ht="25.5" x14ac:dyDescent="0.2">
      <c r="A32" s="157"/>
      <c r="B32" s="157"/>
      <c r="C32" s="157"/>
      <c r="D32" s="97" t="s">
        <v>26</v>
      </c>
      <c r="E32" s="97">
        <v>1</v>
      </c>
      <c r="F32" s="64" t="s">
        <v>156</v>
      </c>
      <c r="G32" s="60">
        <v>26000</v>
      </c>
      <c r="H32" s="60">
        <f t="shared" si="0"/>
        <v>30940</v>
      </c>
      <c r="I32" s="67">
        <v>29172.000000000004</v>
      </c>
      <c r="J32" s="67">
        <f t="shared" si="1"/>
        <v>34714.68</v>
      </c>
      <c r="K32" s="68">
        <v>26520</v>
      </c>
      <c r="L32" s="68">
        <f t="shared" si="2"/>
        <v>31558.799999999999</v>
      </c>
      <c r="M32" s="70">
        <f t="shared" si="3"/>
        <v>32404.493333333332</v>
      </c>
    </row>
    <row r="33" spans="1:13" ht="38.25" x14ac:dyDescent="0.2">
      <c r="A33" s="157"/>
      <c r="B33" s="157"/>
      <c r="C33" s="157"/>
      <c r="D33" s="97" t="s">
        <v>26</v>
      </c>
      <c r="E33" s="97">
        <v>1</v>
      </c>
      <c r="F33" s="64" t="s">
        <v>157</v>
      </c>
      <c r="G33" s="60">
        <v>26000</v>
      </c>
      <c r="H33" s="60">
        <f t="shared" si="0"/>
        <v>30940</v>
      </c>
      <c r="I33" s="67">
        <v>30198.999999999996</v>
      </c>
      <c r="J33" s="67">
        <f t="shared" si="1"/>
        <v>35936.81</v>
      </c>
      <c r="K33" s="68">
        <v>26260</v>
      </c>
      <c r="L33" s="68">
        <f t="shared" si="2"/>
        <v>31249.399999999998</v>
      </c>
      <c r="M33" s="70">
        <f t="shared" si="3"/>
        <v>32708.736666666664</v>
      </c>
    </row>
    <row r="34" spans="1:13" x14ac:dyDescent="0.2">
      <c r="A34" s="157"/>
      <c r="B34" s="157"/>
      <c r="C34" s="157"/>
      <c r="D34" s="97" t="s">
        <v>26</v>
      </c>
      <c r="E34" s="97">
        <v>1</v>
      </c>
      <c r="F34" s="64" t="s">
        <v>158</v>
      </c>
      <c r="G34" s="60">
        <v>26000</v>
      </c>
      <c r="H34" s="60">
        <f t="shared" si="0"/>
        <v>30940</v>
      </c>
      <c r="I34" s="67">
        <v>26254.799999999999</v>
      </c>
      <c r="J34" s="67">
        <f t="shared" si="1"/>
        <v>31243.212</v>
      </c>
      <c r="K34" s="68">
        <v>25740</v>
      </c>
      <c r="L34" s="68">
        <f t="shared" si="2"/>
        <v>30630.6</v>
      </c>
      <c r="M34" s="70">
        <f t="shared" si="3"/>
        <v>30937.937333333335</v>
      </c>
    </row>
    <row r="35" spans="1:13" x14ac:dyDescent="0.2">
      <c r="A35" s="157"/>
      <c r="B35" s="157"/>
      <c r="C35" s="157"/>
      <c r="D35" s="97" t="s">
        <v>26</v>
      </c>
      <c r="E35" s="97">
        <v>1</v>
      </c>
      <c r="F35" s="64" t="s">
        <v>159</v>
      </c>
      <c r="G35" s="60">
        <v>52512</v>
      </c>
      <c r="H35" s="60">
        <f t="shared" si="0"/>
        <v>62489.279999999999</v>
      </c>
      <c r="I35" s="67">
        <v>54633.484799999998</v>
      </c>
      <c r="J35" s="67">
        <f t="shared" si="1"/>
        <v>65013.846911999994</v>
      </c>
      <c r="K35" s="68">
        <v>53562.239999999998</v>
      </c>
      <c r="L35" s="68">
        <f t="shared" si="2"/>
        <v>63739.065599999994</v>
      </c>
      <c r="M35" s="70">
        <f t="shared" si="3"/>
        <v>63747.397503999993</v>
      </c>
    </row>
    <row r="36" spans="1:13" x14ac:dyDescent="0.2">
      <c r="A36" s="157"/>
      <c r="B36" s="157"/>
      <c r="C36" s="157"/>
      <c r="D36" s="97" t="s">
        <v>26</v>
      </c>
      <c r="E36" s="97">
        <v>1</v>
      </c>
      <c r="F36" s="64" t="s">
        <v>160</v>
      </c>
      <c r="G36" s="60">
        <v>41041</v>
      </c>
      <c r="H36" s="60">
        <f t="shared" si="0"/>
        <v>48838.79</v>
      </c>
      <c r="I36" s="67">
        <v>45247.702500000007</v>
      </c>
      <c r="J36" s="67">
        <f t="shared" si="1"/>
        <v>53844.765975000002</v>
      </c>
      <c r="K36" s="68">
        <v>43093.05</v>
      </c>
      <c r="L36" s="68">
        <f t="shared" si="2"/>
        <v>51280.729500000001</v>
      </c>
      <c r="M36" s="70">
        <f t="shared" si="3"/>
        <v>51321.428491666658</v>
      </c>
    </row>
    <row r="37" spans="1:13" x14ac:dyDescent="0.2">
      <c r="A37" s="157">
        <v>10</v>
      </c>
      <c r="B37" s="157" t="s">
        <v>161</v>
      </c>
      <c r="C37" s="157" t="s">
        <v>162</v>
      </c>
      <c r="D37" s="97" t="s">
        <v>26</v>
      </c>
      <c r="E37" s="97">
        <v>1</v>
      </c>
      <c r="F37" s="64" t="s">
        <v>163</v>
      </c>
      <c r="G37" s="60">
        <v>68000</v>
      </c>
      <c r="H37" s="60">
        <f t="shared" si="0"/>
        <v>80920</v>
      </c>
      <c r="I37" s="67">
        <v>68666.399999999994</v>
      </c>
      <c r="J37" s="67">
        <f t="shared" si="1"/>
        <v>81713.015999999989</v>
      </c>
      <c r="K37" s="68">
        <v>69360</v>
      </c>
      <c r="L37" s="68">
        <f t="shared" si="2"/>
        <v>82538.399999999994</v>
      </c>
      <c r="M37" s="70">
        <f t="shared" si="3"/>
        <v>81723.805333333337</v>
      </c>
    </row>
    <row r="38" spans="1:13" ht="38.25" x14ac:dyDescent="0.2">
      <c r="A38" s="157"/>
      <c r="B38" s="157"/>
      <c r="C38" s="157"/>
      <c r="D38" s="97" t="s">
        <v>26</v>
      </c>
      <c r="E38" s="97">
        <v>1</v>
      </c>
      <c r="F38" s="64" t="s">
        <v>164</v>
      </c>
      <c r="G38" s="60">
        <v>145000</v>
      </c>
      <c r="H38" s="60">
        <f t="shared" si="0"/>
        <v>172550</v>
      </c>
      <c r="I38" s="67">
        <v>139127.5</v>
      </c>
      <c r="J38" s="67">
        <f t="shared" si="1"/>
        <v>165561.72500000001</v>
      </c>
      <c r="K38" s="68">
        <v>146450</v>
      </c>
      <c r="L38" s="68">
        <f t="shared" si="2"/>
        <v>174275.5</v>
      </c>
      <c r="M38" s="70">
        <f t="shared" si="3"/>
        <v>170795.74166666667</v>
      </c>
    </row>
    <row r="39" spans="1:13" ht="38.25" x14ac:dyDescent="0.2">
      <c r="A39" s="157"/>
      <c r="B39" s="157"/>
      <c r="C39" s="157"/>
      <c r="D39" s="97" t="s">
        <v>26</v>
      </c>
      <c r="E39" s="97">
        <v>1</v>
      </c>
      <c r="F39" s="64" t="s">
        <v>165</v>
      </c>
      <c r="G39" s="60">
        <v>55000</v>
      </c>
      <c r="H39" s="60">
        <f t="shared" si="0"/>
        <v>65450</v>
      </c>
      <c r="I39" s="67">
        <v>53361</v>
      </c>
      <c r="J39" s="67">
        <f t="shared" si="1"/>
        <v>63499.59</v>
      </c>
      <c r="K39" s="68">
        <v>54450</v>
      </c>
      <c r="L39" s="68">
        <f t="shared" si="2"/>
        <v>64795.5</v>
      </c>
      <c r="M39" s="70">
        <f t="shared" si="3"/>
        <v>64581.696666666663</v>
      </c>
    </row>
    <row r="40" spans="1:13" x14ac:dyDescent="0.2">
      <c r="A40" s="157"/>
      <c r="B40" s="157"/>
      <c r="C40" s="157"/>
      <c r="D40" s="97" t="s">
        <v>26</v>
      </c>
      <c r="E40" s="97">
        <v>1</v>
      </c>
      <c r="F40" s="64" t="s">
        <v>166</v>
      </c>
      <c r="G40" s="60">
        <v>69000</v>
      </c>
      <c r="H40" s="60">
        <f t="shared" si="0"/>
        <v>82110</v>
      </c>
      <c r="I40" s="67">
        <v>77418</v>
      </c>
      <c r="J40" s="67">
        <f t="shared" si="1"/>
        <v>92127.42</v>
      </c>
      <c r="K40" s="68">
        <v>70380</v>
      </c>
      <c r="L40" s="68">
        <f t="shared" si="2"/>
        <v>83752.2</v>
      </c>
      <c r="M40" s="70">
        <f t="shared" si="3"/>
        <v>85996.54</v>
      </c>
    </row>
    <row r="41" spans="1:13" ht="25.5" x14ac:dyDescent="0.2">
      <c r="A41" s="157"/>
      <c r="B41" s="157"/>
      <c r="C41" s="157"/>
      <c r="D41" s="97" t="s">
        <v>26</v>
      </c>
      <c r="E41" s="97">
        <v>1</v>
      </c>
      <c r="F41" s="64" t="s">
        <v>167</v>
      </c>
      <c r="G41" s="60">
        <v>75000</v>
      </c>
      <c r="H41" s="60">
        <f t="shared" si="0"/>
        <v>89250</v>
      </c>
      <c r="I41" s="67">
        <v>90562.5</v>
      </c>
      <c r="J41" s="67">
        <f t="shared" si="1"/>
        <v>107769.375</v>
      </c>
      <c r="K41" s="68">
        <v>78750</v>
      </c>
      <c r="L41" s="68">
        <f t="shared" si="2"/>
        <v>93712.5</v>
      </c>
      <c r="M41" s="70">
        <f t="shared" si="3"/>
        <v>96910.625</v>
      </c>
    </row>
    <row r="42" spans="1:13" ht="25.5" x14ac:dyDescent="0.2">
      <c r="A42" s="157"/>
      <c r="B42" s="157"/>
      <c r="C42" s="157"/>
      <c r="D42" s="97" t="s">
        <v>26</v>
      </c>
      <c r="E42" s="97">
        <v>1</v>
      </c>
      <c r="F42" s="64" t="s">
        <v>168</v>
      </c>
      <c r="G42" s="60">
        <v>72000</v>
      </c>
      <c r="H42" s="60">
        <f t="shared" si="0"/>
        <v>85680</v>
      </c>
      <c r="I42" s="67">
        <v>74908.800000000003</v>
      </c>
      <c r="J42" s="67">
        <f t="shared" si="1"/>
        <v>89141.471999999994</v>
      </c>
      <c r="K42" s="68">
        <v>73440</v>
      </c>
      <c r="L42" s="68">
        <f t="shared" si="2"/>
        <v>87393.599999999991</v>
      </c>
      <c r="M42" s="70">
        <f t="shared" si="3"/>
        <v>87405.02399999999</v>
      </c>
    </row>
    <row r="43" spans="1:13" x14ac:dyDescent="0.2">
      <c r="A43" s="157"/>
      <c r="B43" s="157"/>
      <c r="C43" s="157"/>
      <c r="D43" s="97" t="s">
        <v>26</v>
      </c>
      <c r="E43" s="97">
        <v>1</v>
      </c>
      <c r="F43" s="64" t="s">
        <v>169</v>
      </c>
      <c r="G43" s="60">
        <v>28000</v>
      </c>
      <c r="H43" s="60">
        <f t="shared" si="0"/>
        <v>33320</v>
      </c>
      <c r="I43" s="67">
        <v>29694</v>
      </c>
      <c r="J43" s="67">
        <f t="shared" si="1"/>
        <v>35335.86</v>
      </c>
      <c r="K43" s="68">
        <v>28280</v>
      </c>
      <c r="L43" s="68">
        <f t="shared" si="2"/>
        <v>33653.199999999997</v>
      </c>
      <c r="M43" s="70">
        <f t="shared" si="3"/>
        <v>34103.019999999997</v>
      </c>
    </row>
    <row r="44" spans="1:13" x14ac:dyDescent="0.2">
      <c r="A44" s="157"/>
      <c r="B44" s="157"/>
      <c r="C44" s="157"/>
      <c r="D44" s="97" t="s">
        <v>26</v>
      </c>
      <c r="E44" s="97">
        <v>1</v>
      </c>
      <c r="F44" s="64" t="s">
        <v>170</v>
      </c>
      <c r="G44" s="60">
        <v>45200</v>
      </c>
      <c r="H44" s="60">
        <f t="shared" si="0"/>
        <v>53788</v>
      </c>
      <c r="I44" s="67">
        <v>44300.52</v>
      </c>
      <c r="J44" s="67">
        <f t="shared" si="1"/>
        <v>52717.618799999997</v>
      </c>
      <c r="K44" s="68">
        <v>44748</v>
      </c>
      <c r="L44" s="68">
        <f t="shared" si="2"/>
        <v>53250.119999999995</v>
      </c>
      <c r="M44" s="70">
        <f t="shared" si="3"/>
        <v>53251.912933333333</v>
      </c>
    </row>
    <row r="45" spans="1:13" x14ac:dyDescent="0.2">
      <c r="A45" s="157"/>
      <c r="B45" s="157"/>
      <c r="C45" s="157"/>
      <c r="D45" s="97" t="s">
        <v>26</v>
      </c>
      <c r="E45" s="97">
        <v>1</v>
      </c>
      <c r="F45" s="64" t="s">
        <v>171</v>
      </c>
      <c r="G45" s="60">
        <v>25000</v>
      </c>
      <c r="H45" s="60">
        <f t="shared" si="0"/>
        <v>29750</v>
      </c>
      <c r="I45" s="67">
        <v>24225</v>
      </c>
      <c r="J45" s="67">
        <f t="shared" si="1"/>
        <v>28827.75</v>
      </c>
      <c r="K45" s="68">
        <v>25500</v>
      </c>
      <c r="L45" s="68">
        <f t="shared" si="2"/>
        <v>30345</v>
      </c>
      <c r="M45" s="70">
        <f t="shared" si="3"/>
        <v>29640.916666666668</v>
      </c>
    </row>
    <row r="46" spans="1:13" x14ac:dyDescent="0.2">
      <c r="A46" s="157"/>
      <c r="B46" s="157"/>
      <c r="C46" s="157"/>
      <c r="D46" s="97" t="s">
        <v>26</v>
      </c>
      <c r="E46" s="97">
        <v>1</v>
      </c>
      <c r="F46" s="64" t="s">
        <v>172</v>
      </c>
      <c r="G46" s="60">
        <v>38290</v>
      </c>
      <c r="H46" s="60">
        <f t="shared" si="0"/>
        <v>45565.1</v>
      </c>
      <c r="I46" s="67">
        <v>39400.409999999996</v>
      </c>
      <c r="J46" s="67">
        <f t="shared" si="1"/>
        <v>46886.487899999993</v>
      </c>
      <c r="K46" s="68">
        <v>40204.5</v>
      </c>
      <c r="L46" s="68">
        <f t="shared" si="2"/>
        <v>47843.354999999996</v>
      </c>
      <c r="M46" s="70">
        <f t="shared" si="3"/>
        <v>46764.980966666655</v>
      </c>
    </row>
    <row r="47" spans="1:13" x14ac:dyDescent="0.2">
      <c r="A47" s="157"/>
      <c r="B47" s="157"/>
      <c r="C47" s="157"/>
      <c r="D47" s="97" t="s">
        <v>26</v>
      </c>
      <c r="E47" s="97">
        <v>1</v>
      </c>
      <c r="F47" s="64" t="s">
        <v>173</v>
      </c>
      <c r="G47" s="60">
        <v>16000</v>
      </c>
      <c r="H47" s="60">
        <f t="shared" si="0"/>
        <v>19040</v>
      </c>
      <c r="I47" s="67">
        <v>17952</v>
      </c>
      <c r="J47" s="67">
        <f t="shared" si="1"/>
        <v>21362.879999999997</v>
      </c>
      <c r="K47" s="68">
        <v>16320</v>
      </c>
      <c r="L47" s="68">
        <f t="shared" si="2"/>
        <v>19420.8</v>
      </c>
      <c r="M47" s="70">
        <f t="shared" si="3"/>
        <v>19941.226666666666</v>
      </c>
    </row>
    <row r="48" spans="1:13" x14ac:dyDescent="0.2">
      <c r="A48" s="157"/>
      <c r="B48" s="157"/>
      <c r="C48" s="157"/>
      <c r="D48" s="97" t="s">
        <v>26</v>
      </c>
      <c r="E48" s="97">
        <v>1</v>
      </c>
      <c r="F48" s="64" t="s">
        <v>174</v>
      </c>
      <c r="G48" s="60">
        <v>59000</v>
      </c>
      <c r="H48" s="60">
        <f t="shared" si="0"/>
        <v>70210</v>
      </c>
      <c r="I48" s="67">
        <v>68528.5</v>
      </c>
      <c r="J48" s="67">
        <f t="shared" si="1"/>
        <v>81548.914999999994</v>
      </c>
      <c r="K48" s="68">
        <v>59590</v>
      </c>
      <c r="L48" s="68">
        <f t="shared" si="2"/>
        <v>70912.099999999991</v>
      </c>
      <c r="M48" s="70">
        <f t="shared" si="3"/>
        <v>74223.671666666647</v>
      </c>
    </row>
    <row r="49" spans="1:13" ht="38.25" x14ac:dyDescent="0.2">
      <c r="A49" s="157"/>
      <c r="B49" s="157"/>
      <c r="C49" s="157"/>
      <c r="D49" s="97" t="s">
        <v>26</v>
      </c>
      <c r="E49" s="97">
        <v>1</v>
      </c>
      <c r="F49" s="64" t="s">
        <v>175</v>
      </c>
      <c r="G49" s="60">
        <v>86000</v>
      </c>
      <c r="H49" s="60">
        <f t="shared" si="0"/>
        <v>102340</v>
      </c>
      <c r="I49" s="67">
        <v>86842.8</v>
      </c>
      <c r="J49" s="67">
        <f t="shared" si="1"/>
        <v>103342.932</v>
      </c>
      <c r="K49" s="68">
        <v>85140</v>
      </c>
      <c r="L49" s="68">
        <f t="shared" si="2"/>
        <v>101316.59999999999</v>
      </c>
      <c r="M49" s="70">
        <f t="shared" si="3"/>
        <v>102333.17733333334</v>
      </c>
    </row>
    <row r="50" spans="1:13" ht="25.5" x14ac:dyDescent="0.2">
      <c r="A50" s="157"/>
      <c r="B50" s="157"/>
      <c r="C50" s="157"/>
      <c r="D50" s="97" t="s">
        <v>26</v>
      </c>
      <c r="E50" s="97">
        <v>1</v>
      </c>
      <c r="F50" s="64" t="s">
        <v>176</v>
      </c>
      <c r="G50" s="60">
        <v>56000</v>
      </c>
      <c r="H50" s="60">
        <f t="shared" si="0"/>
        <v>66640</v>
      </c>
      <c r="I50" s="67">
        <v>58262.400000000001</v>
      </c>
      <c r="J50" s="67">
        <f t="shared" si="1"/>
        <v>69332.255999999994</v>
      </c>
      <c r="K50" s="68">
        <v>57120</v>
      </c>
      <c r="L50" s="68">
        <f t="shared" si="2"/>
        <v>67972.800000000003</v>
      </c>
      <c r="M50" s="70">
        <f t="shared" si="3"/>
        <v>67981.685333333327</v>
      </c>
    </row>
    <row r="51" spans="1:13" x14ac:dyDescent="0.2">
      <c r="A51" s="157"/>
      <c r="B51" s="157"/>
      <c r="C51" s="157"/>
      <c r="D51" s="97" t="s">
        <v>26</v>
      </c>
      <c r="E51" s="97">
        <v>1</v>
      </c>
      <c r="F51" s="64" t="s">
        <v>177</v>
      </c>
      <c r="G51" s="60">
        <v>78000</v>
      </c>
      <c r="H51" s="60">
        <f t="shared" si="0"/>
        <v>92820</v>
      </c>
      <c r="I51" s="67">
        <v>85995</v>
      </c>
      <c r="J51" s="67">
        <f t="shared" si="1"/>
        <v>102334.04999999999</v>
      </c>
      <c r="K51" s="68">
        <v>81900</v>
      </c>
      <c r="L51" s="68">
        <f t="shared" si="2"/>
        <v>97461</v>
      </c>
      <c r="M51" s="70">
        <f t="shared" si="3"/>
        <v>97538.349999999991</v>
      </c>
    </row>
    <row r="52" spans="1:13" x14ac:dyDescent="0.2">
      <c r="A52" s="157"/>
      <c r="B52" s="157"/>
      <c r="C52" s="157"/>
      <c r="D52" s="97" t="s">
        <v>26</v>
      </c>
      <c r="E52" s="97">
        <v>1</v>
      </c>
      <c r="F52" s="64" t="s">
        <v>178</v>
      </c>
      <c r="G52" s="60">
        <v>98000</v>
      </c>
      <c r="H52" s="60">
        <f t="shared" si="0"/>
        <v>116620</v>
      </c>
      <c r="I52" s="67">
        <v>98960.4</v>
      </c>
      <c r="J52" s="67">
        <f t="shared" si="1"/>
        <v>117762.87599999999</v>
      </c>
      <c r="K52" s="68">
        <v>99960</v>
      </c>
      <c r="L52" s="68">
        <f t="shared" si="2"/>
        <v>118952.4</v>
      </c>
      <c r="M52" s="70">
        <f t="shared" si="3"/>
        <v>117778.42533333332</v>
      </c>
    </row>
    <row r="53" spans="1:13" x14ac:dyDescent="0.2">
      <c r="A53" s="157"/>
      <c r="B53" s="157"/>
      <c r="C53" s="157"/>
      <c r="D53" s="97" t="s">
        <v>26</v>
      </c>
      <c r="E53" s="97">
        <v>1</v>
      </c>
      <c r="F53" s="64" t="s">
        <v>179</v>
      </c>
      <c r="G53" s="60">
        <v>21333</v>
      </c>
      <c r="H53" s="60">
        <f t="shared" si="0"/>
        <v>25386.27</v>
      </c>
      <c r="I53" s="67">
        <v>20469.013500000001</v>
      </c>
      <c r="J53" s="67">
        <f t="shared" si="1"/>
        <v>24358.126065</v>
      </c>
      <c r="K53" s="68">
        <v>21546.33</v>
      </c>
      <c r="L53" s="68">
        <f t="shared" si="2"/>
        <v>25640.132700000002</v>
      </c>
      <c r="M53" s="70">
        <f t="shared" si="3"/>
        <v>25128.176254999998</v>
      </c>
    </row>
    <row r="54" spans="1:13" x14ac:dyDescent="0.2">
      <c r="A54" s="157"/>
      <c r="B54" s="157"/>
      <c r="C54" s="157"/>
      <c r="D54" s="97" t="s">
        <v>26</v>
      </c>
      <c r="E54" s="97">
        <v>1</v>
      </c>
      <c r="F54" s="64" t="s">
        <v>180</v>
      </c>
      <c r="G54" s="60">
        <v>12000</v>
      </c>
      <c r="H54" s="60">
        <f t="shared" si="0"/>
        <v>14280</v>
      </c>
      <c r="I54" s="67">
        <v>11642.4</v>
      </c>
      <c r="J54" s="67">
        <f t="shared" si="1"/>
        <v>13854.455999999998</v>
      </c>
      <c r="K54" s="68">
        <v>11880</v>
      </c>
      <c r="L54" s="68">
        <f t="shared" si="2"/>
        <v>14137.199999999999</v>
      </c>
      <c r="M54" s="70">
        <f t="shared" si="3"/>
        <v>14090.551999999998</v>
      </c>
    </row>
    <row r="55" spans="1:13" x14ac:dyDescent="0.2">
      <c r="A55" s="157"/>
      <c r="B55" s="157"/>
      <c r="C55" s="157"/>
      <c r="D55" s="97" t="s">
        <v>26</v>
      </c>
      <c r="E55" s="97">
        <v>1</v>
      </c>
      <c r="F55" s="64" t="s">
        <v>181</v>
      </c>
      <c r="G55" s="60">
        <v>12000</v>
      </c>
      <c r="H55" s="60">
        <f t="shared" si="0"/>
        <v>14280</v>
      </c>
      <c r="I55" s="67">
        <v>13464.000000000002</v>
      </c>
      <c r="J55" s="67">
        <f t="shared" si="1"/>
        <v>16022.160000000002</v>
      </c>
      <c r="K55" s="68">
        <v>12240</v>
      </c>
      <c r="L55" s="68">
        <f t="shared" si="2"/>
        <v>14565.599999999999</v>
      </c>
      <c r="M55" s="70">
        <f t="shared" si="3"/>
        <v>14955.92</v>
      </c>
    </row>
    <row r="56" spans="1:13" x14ac:dyDescent="0.2">
      <c r="A56" s="157"/>
      <c r="B56" s="157"/>
      <c r="C56" s="157"/>
      <c r="D56" s="97" t="s">
        <v>26</v>
      </c>
      <c r="E56" s="97">
        <v>1</v>
      </c>
      <c r="F56" s="64" t="s">
        <v>182</v>
      </c>
      <c r="G56" s="60">
        <v>12000</v>
      </c>
      <c r="H56" s="60">
        <f t="shared" si="0"/>
        <v>14280</v>
      </c>
      <c r="I56" s="67">
        <v>14489.999999999998</v>
      </c>
      <c r="J56" s="67">
        <f t="shared" si="1"/>
        <v>17243.099999999999</v>
      </c>
      <c r="K56" s="68">
        <v>12600</v>
      </c>
      <c r="L56" s="68">
        <f t="shared" si="2"/>
        <v>14994</v>
      </c>
      <c r="M56" s="70">
        <f t="shared" si="3"/>
        <v>15505.699999999999</v>
      </c>
    </row>
    <row r="57" spans="1:13" x14ac:dyDescent="0.2">
      <c r="A57" s="157"/>
      <c r="B57" s="157"/>
      <c r="C57" s="157"/>
      <c r="D57" s="97" t="s">
        <v>26</v>
      </c>
      <c r="E57" s="97">
        <v>1</v>
      </c>
      <c r="F57" s="64" t="s">
        <v>183</v>
      </c>
      <c r="G57" s="60">
        <v>30000</v>
      </c>
      <c r="H57" s="60">
        <f t="shared" si="0"/>
        <v>35700</v>
      </c>
      <c r="I57" s="67">
        <v>31212</v>
      </c>
      <c r="J57" s="67">
        <f t="shared" si="1"/>
        <v>37142.28</v>
      </c>
      <c r="K57" s="68">
        <v>30600</v>
      </c>
      <c r="L57" s="68">
        <f t="shared" si="2"/>
        <v>36414</v>
      </c>
      <c r="M57" s="70">
        <f t="shared" si="3"/>
        <v>36418.76</v>
      </c>
    </row>
    <row r="58" spans="1:13" ht="25.5" x14ac:dyDescent="0.2">
      <c r="A58" s="157"/>
      <c r="B58" s="157"/>
      <c r="C58" s="157"/>
      <c r="D58" s="97" t="s">
        <v>26</v>
      </c>
      <c r="E58" s="97">
        <v>1</v>
      </c>
      <c r="F58" s="64" t="s">
        <v>184</v>
      </c>
      <c r="G58" s="60">
        <v>80000</v>
      </c>
      <c r="H58" s="60">
        <f t="shared" si="0"/>
        <v>95200</v>
      </c>
      <c r="I58" s="67">
        <v>84840</v>
      </c>
      <c r="J58" s="67">
        <f t="shared" si="1"/>
        <v>100959.59999999999</v>
      </c>
      <c r="K58" s="68">
        <v>80800</v>
      </c>
      <c r="L58" s="68">
        <f t="shared" si="2"/>
        <v>96152</v>
      </c>
      <c r="M58" s="70">
        <f t="shared" si="3"/>
        <v>97437.2</v>
      </c>
    </row>
    <row r="59" spans="1:13" ht="25.5" x14ac:dyDescent="0.2">
      <c r="A59" s="157"/>
      <c r="B59" s="157"/>
      <c r="C59" s="157"/>
      <c r="D59" s="97" t="s">
        <v>26</v>
      </c>
      <c r="E59" s="97">
        <v>1</v>
      </c>
      <c r="F59" s="64" t="s">
        <v>185</v>
      </c>
      <c r="G59" s="60">
        <v>36000</v>
      </c>
      <c r="H59" s="60">
        <f t="shared" si="0"/>
        <v>42840</v>
      </c>
      <c r="I59" s="67">
        <v>35283.599999999999</v>
      </c>
      <c r="J59" s="67">
        <f t="shared" si="1"/>
        <v>41987.483999999997</v>
      </c>
      <c r="K59" s="68">
        <v>35640</v>
      </c>
      <c r="L59" s="68">
        <f t="shared" si="2"/>
        <v>42411.6</v>
      </c>
      <c r="M59" s="70">
        <f t="shared" si="3"/>
        <v>42413.027999999998</v>
      </c>
    </row>
    <row r="60" spans="1:13" x14ac:dyDescent="0.2">
      <c r="A60" s="157"/>
      <c r="B60" s="157"/>
      <c r="C60" s="157"/>
      <c r="D60" s="97" t="s">
        <v>26</v>
      </c>
      <c r="E60" s="97">
        <v>1</v>
      </c>
      <c r="F60" s="64" t="s">
        <v>186</v>
      </c>
      <c r="G60" s="60">
        <v>32000</v>
      </c>
      <c r="H60" s="60">
        <f t="shared" si="0"/>
        <v>38080</v>
      </c>
      <c r="I60" s="67">
        <v>31008</v>
      </c>
      <c r="J60" s="67">
        <f t="shared" si="1"/>
        <v>36899.519999999997</v>
      </c>
      <c r="K60" s="68">
        <v>32640</v>
      </c>
      <c r="L60" s="68">
        <f t="shared" si="2"/>
        <v>38841.599999999999</v>
      </c>
      <c r="M60" s="70">
        <f t="shared" si="3"/>
        <v>37940.373333333329</v>
      </c>
    </row>
    <row r="61" spans="1:13" x14ac:dyDescent="0.2">
      <c r="A61" s="157"/>
      <c r="B61" s="157"/>
      <c r="C61" s="157"/>
      <c r="D61" s="97" t="s">
        <v>26</v>
      </c>
      <c r="E61" s="97">
        <v>1</v>
      </c>
      <c r="F61" s="64" t="s">
        <v>187</v>
      </c>
      <c r="G61" s="60">
        <v>89000</v>
      </c>
      <c r="H61" s="60">
        <f t="shared" si="0"/>
        <v>105910</v>
      </c>
      <c r="I61" s="67">
        <v>91581</v>
      </c>
      <c r="J61" s="67">
        <f t="shared" si="1"/>
        <v>108981.39</v>
      </c>
      <c r="K61" s="68">
        <v>93450</v>
      </c>
      <c r="L61" s="68">
        <f t="shared" si="2"/>
        <v>111205.5</v>
      </c>
      <c r="M61" s="70">
        <f t="shared" si="3"/>
        <v>108698.96333333333</v>
      </c>
    </row>
    <row r="62" spans="1:13" x14ac:dyDescent="0.2">
      <c r="A62" s="157"/>
      <c r="B62" s="157"/>
      <c r="C62" s="157"/>
      <c r="D62" s="97" t="s">
        <v>26</v>
      </c>
      <c r="E62" s="97">
        <v>1</v>
      </c>
      <c r="F62" s="64" t="s">
        <v>188</v>
      </c>
      <c r="G62" s="60">
        <v>91000</v>
      </c>
      <c r="H62" s="60">
        <f t="shared" si="0"/>
        <v>108290</v>
      </c>
      <c r="I62" s="67">
        <v>102102.00000000001</v>
      </c>
      <c r="J62" s="67">
        <f t="shared" si="1"/>
        <v>121501.38</v>
      </c>
      <c r="K62" s="68">
        <v>92820</v>
      </c>
      <c r="L62" s="68">
        <f t="shared" si="2"/>
        <v>110455.79999999999</v>
      </c>
      <c r="M62" s="70">
        <f t="shared" si="3"/>
        <v>113415.72666666667</v>
      </c>
    </row>
    <row r="63" spans="1:13" x14ac:dyDescent="0.2">
      <c r="A63" s="157"/>
      <c r="B63" s="157"/>
      <c r="C63" s="157"/>
      <c r="D63" s="97" t="s">
        <v>26</v>
      </c>
      <c r="E63" s="97">
        <v>1</v>
      </c>
      <c r="F63" s="64" t="s">
        <v>189</v>
      </c>
      <c r="G63" s="60">
        <v>89000</v>
      </c>
      <c r="H63" s="60">
        <f t="shared" si="0"/>
        <v>105910</v>
      </c>
      <c r="I63" s="67">
        <v>103373.49999999999</v>
      </c>
      <c r="J63" s="67">
        <f t="shared" si="1"/>
        <v>123014.46499999998</v>
      </c>
      <c r="K63" s="68">
        <v>89890</v>
      </c>
      <c r="L63" s="68">
        <f t="shared" si="2"/>
        <v>106969.09999999999</v>
      </c>
      <c r="M63" s="70">
        <f t="shared" si="3"/>
        <v>111964.52166666665</v>
      </c>
    </row>
    <row r="64" spans="1:13" ht="25.5" x14ac:dyDescent="0.2">
      <c r="A64" s="157"/>
      <c r="B64" s="157"/>
      <c r="C64" s="157"/>
      <c r="D64" s="97" t="s">
        <v>26</v>
      </c>
      <c r="E64" s="97">
        <v>1</v>
      </c>
      <c r="F64" s="64" t="s">
        <v>190</v>
      </c>
      <c r="G64" s="60">
        <v>65000</v>
      </c>
      <c r="H64" s="60">
        <f t="shared" si="0"/>
        <v>77350</v>
      </c>
      <c r="I64" s="67">
        <v>65637</v>
      </c>
      <c r="J64" s="67">
        <f t="shared" si="1"/>
        <v>78108.03</v>
      </c>
      <c r="K64" s="68">
        <v>64350</v>
      </c>
      <c r="L64" s="68">
        <f t="shared" si="2"/>
        <v>76576.5</v>
      </c>
      <c r="M64" s="70">
        <f t="shared" si="3"/>
        <v>77344.843333333338</v>
      </c>
    </row>
    <row r="65" spans="1:13" ht="25.5" x14ac:dyDescent="0.2">
      <c r="A65" s="157"/>
      <c r="B65" s="157"/>
      <c r="C65" s="157"/>
      <c r="D65" s="97" t="s">
        <v>26</v>
      </c>
      <c r="E65" s="97">
        <v>1</v>
      </c>
      <c r="F65" s="64" t="s">
        <v>191</v>
      </c>
      <c r="G65" s="60">
        <v>72000</v>
      </c>
      <c r="H65" s="60">
        <f t="shared" si="0"/>
        <v>85680</v>
      </c>
      <c r="I65" s="67">
        <v>74908.800000000003</v>
      </c>
      <c r="J65" s="67">
        <f t="shared" si="1"/>
        <v>89141.471999999994</v>
      </c>
      <c r="K65" s="68">
        <v>73440</v>
      </c>
      <c r="L65" s="68">
        <f t="shared" si="2"/>
        <v>87393.599999999991</v>
      </c>
      <c r="M65" s="70">
        <f t="shared" si="3"/>
        <v>87405.02399999999</v>
      </c>
    </row>
    <row r="66" spans="1:13" ht="38.25" x14ac:dyDescent="0.2">
      <c r="A66" s="157"/>
      <c r="B66" s="157"/>
      <c r="C66" s="157"/>
      <c r="D66" s="97" t="s">
        <v>26</v>
      </c>
      <c r="E66" s="97">
        <v>1</v>
      </c>
      <c r="F66" s="64" t="s">
        <v>192</v>
      </c>
      <c r="G66" s="60">
        <v>75000</v>
      </c>
      <c r="H66" s="60">
        <f t="shared" si="0"/>
        <v>89250</v>
      </c>
      <c r="I66" s="67">
        <v>82687.5</v>
      </c>
      <c r="J66" s="67">
        <f t="shared" si="1"/>
        <v>98398.125</v>
      </c>
      <c r="K66" s="68">
        <v>78750</v>
      </c>
      <c r="L66" s="68">
        <f t="shared" si="2"/>
        <v>93712.5</v>
      </c>
      <c r="M66" s="70">
        <f t="shared" si="3"/>
        <v>93786.875</v>
      </c>
    </row>
    <row r="67" spans="1:13" ht="38.25" x14ac:dyDescent="0.2">
      <c r="A67" s="157"/>
      <c r="B67" s="157"/>
      <c r="C67" s="157"/>
      <c r="D67" s="97" t="s">
        <v>26</v>
      </c>
      <c r="E67" s="97">
        <v>1</v>
      </c>
      <c r="F67" s="64" t="s">
        <v>193</v>
      </c>
      <c r="G67" s="60">
        <v>78000</v>
      </c>
      <c r="H67" s="60">
        <f t="shared" si="0"/>
        <v>92820</v>
      </c>
      <c r="I67" s="67">
        <v>78764.399999999994</v>
      </c>
      <c r="J67" s="67">
        <f t="shared" si="1"/>
        <v>93729.635999999984</v>
      </c>
      <c r="K67" s="68">
        <v>79560</v>
      </c>
      <c r="L67" s="68">
        <f t="shared" si="2"/>
        <v>94676.4</v>
      </c>
      <c r="M67" s="70">
        <f t="shared" si="3"/>
        <v>93742.011999999988</v>
      </c>
    </row>
    <row r="68" spans="1:13" ht="38.25" x14ac:dyDescent="0.2">
      <c r="A68" s="157"/>
      <c r="B68" s="157"/>
      <c r="C68" s="157"/>
      <c r="D68" s="97" t="s">
        <v>26</v>
      </c>
      <c r="E68" s="97">
        <v>1</v>
      </c>
      <c r="F68" s="64" t="s">
        <v>194</v>
      </c>
      <c r="G68" s="60">
        <v>68000</v>
      </c>
      <c r="H68" s="60">
        <f t="shared" si="0"/>
        <v>80920</v>
      </c>
      <c r="I68" s="67">
        <v>65246</v>
      </c>
      <c r="J68" s="67">
        <f t="shared" si="1"/>
        <v>77642.739999999991</v>
      </c>
      <c r="K68" s="68">
        <v>68680</v>
      </c>
      <c r="L68" s="68">
        <f t="shared" si="2"/>
        <v>81729.2</v>
      </c>
      <c r="M68" s="70">
        <f t="shared" si="3"/>
        <v>80097.313333333339</v>
      </c>
    </row>
    <row r="69" spans="1:13" ht="25.5" x14ac:dyDescent="0.2">
      <c r="A69" s="157"/>
      <c r="B69" s="157"/>
      <c r="C69" s="157"/>
      <c r="D69" s="97" t="s">
        <v>26</v>
      </c>
      <c r="E69" s="97">
        <v>1</v>
      </c>
      <c r="F69" s="64" t="s">
        <v>195</v>
      </c>
      <c r="G69" s="60">
        <v>68000</v>
      </c>
      <c r="H69" s="60">
        <f t="shared" si="0"/>
        <v>80920</v>
      </c>
      <c r="I69" s="67">
        <v>65973.600000000006</v>
      </c>
      <c r="J69" s="67">
        <f t="shared" si="1"/>
        <v>78508.584000000003</v>
      </c>
      <c r="K69" s="68">
        <v>67320</v>
      </c>
      <c r="L69" s="68">
        <f t="shared" si="2"/>
        <v>80110.8</v>
      </c>
      <c r="M69" s="70">
        <f t="shared" si="3"/>
        <v>79846.46133333334</v>
      </c>
    </row>
    <row r="70" spans="1:13" ht="38.25" x14ac:dyDescent="0.2">
      <c r="A70" s="157"/>
      <c r="B70" s="157"/>
      <c r="C70" s="157"/>
      <c r="D70" s="97" t="s">
        <v>26</v>
      </c>
      <c r="E70" s="97">
        <v>1</v>
      </c>
      <c r="F70" s="64" t="s">
        <v>196</v>
      </c>
      <c r="G70" s="60">
        <v>57000</v>
      </c>
      <c r="H70" s="60">
        <f t="shared" ref="H70:H133" si="4">+G70*1.19</f>
        <v>67830</v>
      </c>
      <c r="I70" s="67">
        <v>63954.000000000007</v>
      </c>
      <c r="J70" s="67">
        <f t="shared" ref="J70:J133" si="5">+I70*1.19</f>
        <v>76105.260000000009</v>
      </c>
      <c r="K70" s="68">
        <v>58140</v>
      </c>
      <c r="L70" s="68">
        <f t="shared" ref="L70:L133" si="6">+K70*1.19</f>
        <v>69186.599999999991</v>
      </c>
      <c r="M70" s="70">
        <f t="shared" ref="M70:M133" si="7">(H70+J70+L70)/3</f>
        <v>71040.62</v>
      </c>
    </row>
    <row r="71" spans="1:13" ht="25.5" x14ac:dyDescent="0.2">
      <c r="A71" s="157"/>
      <c r="B71" s="157"/>
      <c r="C71" s="157"/>
      <c r="D71" s="97" t="s">
        <v>26</v>
      </c>
      <c r="E71" s="97">
        <v>1</v>
      </c>
      <c r="F71" s="64" t="s">
        <v>197</v>
      </c>
      <c r="G71" s="60">
        <v>69000</v>
      </c>
      <c r="H71" s="60">
        <f t="shared" si="4"/>
        <v>82110</v>
      </c>
      <c r="I71" s="67">
        <v>83317.5</v>
      </c>
      <c r="J71" s="67">
        <f t="shared" si="5"/>
        <v>99147.824999999997</v>
      </c>
      <c r="K71" s="68">
        <v>72450</v>
      </c>
      <c r="L71" s="68">
        <f t="shared" si="6"/>
        <v>86215.5</v>
      </c>
      <c r="M71" s="70">
        <f t="shared" si="7"/>
        <v>89157.775000000009</v>
      </c>
    </row>
    <row r="72" spans="1:13" ht="25.5" x14ac:dyDescent="0.2">
      <c r="A72" s="157"/>
      <c r="B72" s="157"/>
      <c r="C72" s="157"/>
      <c r="D72" s="97" t="s">
        <v>26</v>
      </c>
      <c r="E72" s="97">
        <v>1</v>
      </c>
      <c r="F72" s="64" t="s">
        <v>198</v>
      </c>
      <c r="G72" s="66">
        <v>72000</v>
      </c>
      <c r="H72" s="60">
        <f t="shared" si="4"/>
        <v>85680</v>
      </c>
      <c r="I72" s="67">
        <v>74908.800000000003</v>
      </c>
      <c r="J72" s="67">
        <f t="shared" si="5"/>
        <v>89141.471999999994</v>
      </c>
      <c r="K72" s="68">
        <v>73440</v>
      </c>
      <c r="L72" s="68">
        <f t="shared" si="6"/>
        <v>87393.599999999991</v>
      </c>
      <c r="M72" s="70">
        <f t="shared" si="7"/>
        <v>87405.02399999999</v>
      </c>
    </row>
    <row r="73" spans="1:13" ht="25.5" x14ac:dyDescent="0.2">
      <c r="A73" s="157"/>
      <c r="B73" s="157"/>
      <c r="C73" s="157"/>
      <c r="D73" s="97" t="s">
        <v>26</v>
      </c>
      <c r="E73" s="97">
        <v>1</v>
      </c>
      <c r="F73" s="64" t="s">
        <v>199</v>
      </c>
      <c r="G73" s="66">
        <v>120000</v>
      </c>
      <c r="H73" s="60">
        <f t="shared" si="4"/>
        <v>142800</v>
      </c>
      <c r="I73" s="67">
        <v>127260</v>
      </c>
      <c r="J73" s="67">
        <f t="shared" si="5"/>
        <v>151439.4</v>
      </c>
      <c r="K73" s="68">
        <v>121200</v>
      </c>
      <c r="L73" s="68">
        <f t="shared" si="6"/>
        <v>144228</v>
      </c>
      <c r="M73" s="70">
        <f t="shared" si="7"/>
        <v>146155.80000000002</v>
      </c>
    </row>
    <row r="74" spans="1:13" ht="25.5" x14ac:dyDescent="0.2">
      <c r="A74" s="157"/>
      <c r="B74" s="157"/>
      <c r="C74" s="157"/>
      <c r="D74" s="97" t="s">
        <v>26</v>
      </c>
      <c r="E74" s="97">
        <v>1</v>
      </c>
      <c r="F74" s="64" t="s">
        <v>200</v>
      </c>
      <c r="G74" s="66">
        <v>71000</v>
      </c>
      <c r="H74" s="60">
        <f t="shared" si="4"/>
        <v>84490</v>
      </c>
      <c r="I74" s="67">
        <v>69587.100000000006</v>
      </c>
      <c r="J74" s="67">
        <f t="shared" si="5"/>
        <v>82808.649000000005</v>
      </c>
      <c r="K74" s="68">
        <v>70290</v>
      </c>
      <c r="L74" s="68">
        <f t="shared" si="6"/>
        <v>83645.099999999991</v>
      </c>
      <c r="M74" s="70">
        <f t="shared" si="7"/>
        <v>83647.916333333342</v>
      </c>
    </row>
    <row r="75" spans="1:13" ht="63.75" x14ac:dyDescent="0.2">
      <c r="A75" s="157"/>
      <c r="B75" s="157"/>
      <c r="C75" s="157"/>
      <c r="D75" s="97" t="s">
        <v>26</v>
      </c>
      <c r="E75" s="97">
        <v>1</v>
      </c>
      <c r="F75" s="64" t="s">
        <v>201</v>
      </c>
      <c r="G75" s="66">
        <v>85000</v>
      </c>
      <c r="H75" s="60">
        <f t="shared" si="4"/>
        <v>101150</v>
      </c>
      <c r="I75" s="67">
        <v>82365</v>
      </c>
      <c r="J75" s="67">
        <f t="shared" si="5"/>
        <v>98014.349999999991</v>
      </c>
      <c r="K75" s="68">
        <v>86700</v>
      </c>
      <c r="L75" s="68">
        <f t="shared" si="6"/>
        <v>103173</v>
      </c>
      <c r="M75" s="70">
        <f t="shared" si="7"/>
        <v>100779.11666666665</v>
      </c>
    </row>
    <row r="76" spans="1:13" ht="25.5" x14ac:dyDescent="0.2">
      <c r="A76" s="157"/>
      <c r="B76" s="157"/>
      <c r="C76" s="157"/>
      <c r="D76" s="97" t="s">
        <v>26</v>
      </c>
      <c r="E76" s="97">
        <v>1</v>
      </c>
      <c r="F76" s="64" t="s">
        <v>202</v>
      </c>
      <c r="G76" s="66">
        <v>78000</v>
      </c>
      <c r="H76" s="60">
        <f t="shared" si="4"/>
        <v>92820</v>
      </c>
      <c r="I76" s="67">
        <v>80262</v>
      </c>
      <c r="J76" s="67">
        <f t="shared" si="5"/>
        <v>95511.78</v>
      </c>
      <c r="K76" s="68">
        <v>81900</v>
      </c>
      <c r="L76" s="68">
        <f t="shared" si="6"/>
        <v>97461</v>
      </c>
      <c r="M76" s="70">
        <f t="shared" si="7"/>
        <v>95264.260000000009</v>
      </c>
    </row>
    <row r="77" spans="1:13" x14ac:dyDescent="0.2">
      <c r="A77" s="157"/>
      <c r="B77" s="157"/>
      <c r="C77" s="157"/>
      <c r="D77" s="97" t="s">
        <v>26</v>
      </c>
      <c r="E77" s="97">
        <v>1</v>
      </c>
      <c r="F77" s="64" t="s">
        <v>203</v>
      </c>
      <c r="G77" s="66">
        <v>69000</v>
      </c>
      <c r="H77" s="60">
        <f t="shared" si="4"/>
        <v>82110</v>
      </c>
      <c r="I77" s="67">
        <v>77418</v>
      </c>
      <c r="J77" s="67">
        <f t="shared" si="5"/>
        <v>92127.42</v>
      </c>
      <c r="K77" s="68">
        <v>70380</v>
      </c>
      <c r="L77" s="68">
        <f t="shared" si="6"/>
        <v>83752.2</v>
      </c>
      <c r="M77" s="70">
        <f t="shared" si="7"/>
        <v>85996.54</v>
      </c>
    </row>
    <row r="78" spans="1:13" x14ac:dyDescent="0.2">
      <c r="A78" s="157"/>
      <c r="B78" s="157"/>
      <c r="C78" s="157"/>
      <c r="D78" s="97" t="s">
        <v>26</v>
      </c>
      <c r="E78" s="97">
        <v>1</v>
      </c>
      <c r="F78" s="64" t="s">
        <v>204</v>
      </c>
      <c r="G78" s="66">
        <v>25000</v>
      </c>
      <c r="H78" s="60">
        <f t="shared" si="4"/>
        <v>29750</v>
      </c>
      <c r="I78" s="67">
        <v>29037.499999999996</v>
      </c>
      <c r="J78" s="67">
        <f t="shared" si="5"/>
        <v>34554.624999999993</v>
      </c>
      <c r="K78" s="68">
        <v>25250</v>
      </c>
      <c r="L78" s="68">
        <f t="shared" si="6"/>
        <v>30047.5</v>
      </c>
      <c r="M78" s="70">
        <f t="shared" si="7"/>
        <v>31450.708333333332</v>
      </c>
    </row>
    <row r="79" spans="1:13" x14ac:dyDescent="0.2">
      <c r="A79" s="157"/>
      <c r="B79" s="157"/>
      <c r="C79" s="157"/>
      <c r="D79" s="97" t="s">
        <v>26</v>
      </c>
      <c r="E79" s="97">
        <v>1</v>
      </c>
      <c r="F79" s="64" t="s">
        <v>205</v>
      </c>
      <c r="G79" s="66">
        <v>24500</v>
      </c>
      <c r="H79" s="60">
        <f t="shared" si="4"/>
        <v>29155</v>
      </c>
      <c r="I79" s="67">
        <v>24740.100000000002</v>
      </c>
      <c r="J79" s="67">
        <f t="shared" si="5"/>
        <v>29440.719000000001</v>
      </c>
      <c r="K79" s="68">
        <v>24255</v>
      </c>
      <c r="L79" s="68">
        <f t="shared" si="6"/>
        <v>28863.449999999997</v>
      </c>
      <c r="M79" s="70">
        <f t="shared" si="7"/>
        <v>29153.05633333333</v>
      </c>
    </row>
    <row r="80" spans="1:13" ht="63.75" x14ac:dyDescent="0.2">
      <c r="A80" s="157"/>
      <c r="B80" s="157"/>
      <c r="C80" s="157"/>
      <c r="D80" s="97" t="s">
        <v>26</v>
      </c>
      <c r="E80" s="97">
        <v>1</v>
      </c>
      <c r="F80" s="64" t="s">
        <v>206</v>
      </c>
      <c r="G80" s="66">
        <v>150000</v>
      </c>
      <c r="H80" s="60">
        <f t="shared" si="4"/>
        <v>178500</v>
      </c>
      <c r="I80" s="67">
        <v>156060</v>
      </c>
      <c r="J80" s="67">
        <f t="shared" si="5"/>
        <v>185711.4</v>
      </c>
      <c r="K80" s="68">
        <v>153000</v>
      </c>
      <c r="L80" s="68">
        <f t="shared" si="6"/>
        <v>182070</v>
      </c>
      <c r="M80" s="70">
        <f t="shared" si="7"/>
        <v>182093.80000000002</v>
      </c>
    </row>
    <row r="81" spans="1:13" ht="38.25" x14ac:dyDescent="0.2">
      <c r="A81" s="157"/>
      <c r="B81" s="157"/>
      <c r="C81" s="157"/>
      <c r="D81" s="97" t="s">
        <v>26</v>
      </c>
      <c r="E81" s="97">
        <v>1</v>
      </c>
      <c r="F81" s="64" t="s">
        <v>207</v>
      </c>
      <c r="G81" s="66">
        <v>145000</v>
      </c>
      <c r="H81" s="60">
        <f t="shared" si="4"/>
        <v>172550</v>
      </c>
      <c r="I81" s="67">
        <v>159862.5</v>
      </c>
      <c r="J81" s="67">
        <f t="shared" si="5"/>
        <v>190236.375</v>
      </c>
      <c r="K81" s="68">
        <v>152250</v>
      </c>
      <c r="L81" s="68">
        <f t="shared" si="6"/>
        <v>181177.5</v>
      </c>
      <c r="M81" s="70">
        <f t="shared" si="7"/>
        <v>181321.29166666666</v>
      </c>
    </row>
    <row r="82" spans="1:13" ht="51" x14ac:dyDescent="0.2">
      <c r="A82" s="157"/>
      <c r="B82" s="157"/>
      <c r="C82" s="157"/>
      <c r="D82" s="97" t="s">
        <v>26</v>
      </c>
      <c r="E82" s="97">
        <v>1</v>
      </c>
      <c r="F82" s="64" t="s">
        <v>208</v>
      </c>
      <c r="G82" s="66">
        <v>120000</v>
      </c>
      <c r="H82" s="60">
        <f t="shared" si="4"/>
        <v>142800</v>
      </c>
      <c r="I82" s="67">
        <v>121176</v>
      </c>
      <c r="J82" s="67">
        <f t="shared" si="5"/>
        <v>144199.44</v>
      </c>
      <c r="K82" s="68">
        <v>122400</v>
      </c>
      <c r="L82" s="68">
        <f t="shared" si="6"/>
        <v>145656</v>
      </c>
      <c r="M82" s="70">
        <f t="shared" si="7"/>
        <v>144218.48000000001</v>
      </c>
    </row>
    <row r="83" spans="1:13" ht="25.5" x14ac:dyDescent="0.2">
      <c r="A83" s="157"/>
      <c r="B83" s="157"/>
      <c r="C83" s="157"/>
      <c r="D83" s="97" t="s">
        <v>26</v>
      </c>
      <c r="E83" s="97">
        <v>1</v>
      </c>
      <c r="F83" s="64" t="s">
        <v>209</v>
      </c>
      <c r="G83" s="66">
        <v>97000</v>
      </c>
      <c r="H83" s="60">
        <f t="shared" si="4"/>
        <v>115430</v>
      </c>
      <c r="I83" s="67">
        <v>93071.5</v>
      </c>
      <c r="J83" s="67">
        <f t="shared" si="5"/>
        <v>110755.08499999999</v>
      </c>
      <c r="K83" s="68">
        <v>97970</v>
      </c>
      <c r="L83" s="68">
        <f t="shared" si="6"/>
        <v>116584.29999999999</v>
      </c>
      <c r="M83" s="70">
        <f t="shared" si="7"/>
        <v>114256.46166666667</v>
      </c>
    </row>
    <row r="84" spans="1:13" ht="38.25" x14ac:dyDescent="0.2">
      <c r="A84" s="157"/>
      <c r="B84" s="157"/>
      <c r="C84" s="157"/>
      <c r="D84" s="97" t="s">
        <v>26</v>
      </c>
      <c r="E84" s="97">
        <v>1</v>
      </c>
      <c r="F84" s="64" t="s">
        <v>210</v>
      </c>
      <c r="G84" s="66">
        <v>110000</v>
      </c>
      <c r="H84" s="60">
        <f t="shared" si="4"/>
        <v>130900</v>
      </c>
      <c r="I84" s="67">
        <v>106722</v>
      </c>
      <c r="J84" s="67">
        <f t="shared" si="5"/>
        <v>126999.18</v>
      </c>
      <c r="K84" s="68">
        <v>108900</v>
      </c>
      <c r="L84" s="68">
        <f t="shared" si="6"/>
        <v>129591</v>
      </c>
      <c r="M84" s="70">
        <f t="shared" si="7"/>
        <v>129163.39333333333</v>
      </c>
    </row>
    <row r="85" spans="1:13" ht="25.5" x14ac:dyDescent="0.2">
      <c r="A85" s="157"/>
      <c r="B85" s="157"/>
      <c r="C85" s="157"/>
      <c r="D85" s="97" t="s">
        <v>26</v>
      </c>
      <c r="E85" s="97">
        <v>1</v>
      </c>
      <c r="F85" s="64" t="s">
        <v>211</v>
      </c>
      <c r="G85" s="66">
        <v>96000</v>
      </c>
      <c r="H85" s="60">
        <f t="shared" si="4"/>
        <v>114240</v>
      </c>
      <c r="I85" s="67">
        <v>107712.00000000001</v>
      </c>
      <c r="J85" s="67">
        <f t="shared" si="5"/>
        <v>128177.28000000001</v>
      </c>
      <c r="K85" s="68">
        <v>97920</v>
      </c>
      <c r="L85" s="68">
        <f t="shared" si="6"/>
        <v>116524.79999999999</v>
      </c>
      <c r="M85" s="70">
        <f t="shared" si="7"/>
        <v>119647.36</v>
      </c>
    </row>
    <row r="86" spans="1:13" x14ac:dyDescent="0.2">
      <c r="A86" s="157"/>
      <c r="B86" s="157"/>
      <c r="C86" s="157"/>
      <c r="D86" s="97" t="s">
        <v>26</v>
      </c>
      <c r="E86" s="97">
        <v>1</v>
      </c>
      <c r="F86" s="64" t="s">
        <v>212</v>
      </c>
      <c r="G86" s="66">
        <v>22974</v>
      </c>
      <c r="H86" s="60">
        <f t="shared" si="4"/>
        <v>27339.059999999998</v>
      </c>
      <c r="I86" s="67">
        <v>27741.105</v>
      </c>
      <c r="J86" s="67">
        <f t="shared" si="5"/>
        <v>33011.914949999998</v>
      </c>
      <c r="K86" s="68">
        <v>24122.7</v>
      </c>
      <c r="L86" s="68">
        <f t="shared" si="6"/>
        <v>28706.012999999999</v>
      </c>
      <c r="M86" s="70">
        <f t="shared" si="7"/>
        <v>29685.662649999998</v>
      </c>
    </row>
    <row r="87" spans="1:13" x14ac:dyDescent="0.2">
      <c r="A87" s="157"/>
      <c r="B87" s="157"/>
      <c r="C87" s="157"/>
      <c r="D87" s="97" t="s">
        <v>26</v>
      </c>
      <c r="E87" s="97">
        <v>1</v>
      </c>
      <c r="F87" s="64" t="s">
        <v>213</v>
      </c>
      <c r="G87" s="66">
        <v>14000</v>
      </c>
      <c r="H87" s="60">
        <f t="shared" si="4"/>
        <v>16660</v>
      </c>
      <c r="I87" s="67">
        <v>14565.6</v>
      </c>
      <c r="J87" s="67">
        <f t="shared" si="5"/>
        <v>17333.063999999998</v>
      </c>
      <c r="K87" s="68">
        <v>14280</v>
      </c>
      <c r="L87" s="68">
        <f t="shared" si="6"/>
        <v>16993.2</v>
      </c>
      <c r="M87" s="70">
        <f t="shared" si="7"/>
        <v>16995.421333333332</v>
      </c>
    </row>
    <row r="88" spans="1:13" x14ac:dyDescent="0.2">
      <c r="A88" s="157"/>
      <c r="B88" s="157"/>
      <c r="C88" s="157"/>
      <c r="D88" s="97" t="s">
        <v>26</v>
      </c>
      <c r="E88" s="97">
        <v>1</v>
      </c>
      <c r="F88" s="64" t="s">
        <v>214</v>
      </c>
      <c r="G88" s="66">
        <v>18000</v>
      </c>
      <c r="H88" s="60">
        <f t="shared" si="4"/>
        <v>21420</v>
      </c>
      <c r="I88" s="67">
        <v>19089</v>
      </c>
      <c r="J88" s="67">
        <f t="shared" si="5"/>
        <v>22715.91</v>
      </c>
      <c r="K88" s="68">
        <v>18180</v>
      </c>
      <c r="L88" s="68">
        <f t="shared" si="6"/>
        <v>21634.2</v>
      </c>
      <c r="M88" s="70">
        <f t="shared" si="7"/>
        <v>21923.37</v>
      </c>
    </row>
    <row r="89" spans="1:13" ht="51" x14ac:dyDescent="0.2">
      <c r="A89" s="157"/>
      <c r="B89" s="157"/>
      <c r="C89" s="157"/>
      <c r="D89" s="97" t="s">
        <v>26</v>
      </c>
      <c r="E89" s="97">
        <v>1</v>
      </c>
      <c r="F89" s="64" t="s">
        <v>215</v>
      </c>
      <c r="G89" s="66">
        <v>15000</v>
      </c>
      <c r="H89" s="60">
        <f t="shared" si="4"/>
        <v>17850</v>
      </c>
      <c r="I89" s="67">
        <v>14701.5</v>
      </c>
      <c r="J89" s="67">
        <f t="shared" si="5"/>
        <v>17494.785</v>
      </c>
      <c r="K89" s="68">
        <v>14850</v>
      </c>
      <c r="L89" s="68">
        <f t="shared" si="6"/>
        <v>17671.5</v>
      </c>
      <c r="M89" s="70">
        <f t="shared" si="7"/>
        <v>17672.095000000001</v>
      </c>
    </row>
    <row r="90" spans="1:13" x14ac:dyDescent="0.2">
      <c r="A90" s="157">
        <v>11</v>
      </c>
      <c r="B90" s="157" t="s">
        <v>216</v>
      </c>
      <c r="C90" s="157" t="s">
        <v>217</v>
      </c>
      <c r="D90" s="97" t="s">
        <v>26</v>
      </c>
      <c r="E90" s="97">
        <v>1</v>
      </c>
      <c r="F90" s="64" t="s">
        <v>218</v>
      </c>
      <c r="G90" s="66">
        <v>130000</v>
      </c>
      <c r="H90" s="60">
        <f t="shared" si="4"/>
        <v>154700</v>
      </c>
      <c r="I90" s="67">
        <v>125970</v>
      </c>
      <c r="J90" s="67">
        <f t="shared" si="5"/>
        <v>149904.29999999999</v>
      </c>
      <c r="K90" s="68">
        <v>132600</v>
      </c>
      <c r="L90" s="68">
        <f t="shared" si="6"/>
        <v>157794</v>
      </c>
      <c r="M90" s="70">
        <f t="shared" si="7"/>
        <v>154132.76666666666</v>
      </c>
    </row>
    <row r="91" spans="1:13" x14ac:dyDescent="0.2">
      <c r="A91" s="157"/>
      <c r="B91" s="157"/>
      <c r="C91" s="157"/>
      <c r="D91" s="97" t="s">
        <v>26</v>
      </c>
      <c r="E91" s="97">
        <v>1</v>
      </c>
      <c r="F91" s="64" t="s">
        <v>219</v>
      </c>
      <c r="G91" s="66">
        <v>130000</v>
      </c>
      <c r="H91" s="60">
        <f t="shared" si="4"/>
        <v>154700</v>
      </c>
      <c r="I91" s="67">
        <v>133770</v>
      </c>
      <c r="J91" s="67">
        <f t="shared" si="5"/>
        <v>159186.29999999999</v>
      </c>
      <c r="K91" s="68">
        <v>136500</v>
      </c>
      <c r="L91" s="68">
        <f t="shared" si="6"/>
        <v>162435</v>
      </c>
      <c r="M91" s="70">
        <f t="shared" si="7"/>
        <v>158773.76666666666</v>
      </c>
    </row>
    <row r="92" spans="1:13" ht="25.5" x14ac:dyDescent="0.2">
      <c r="A92" s="157">
        <v>12</v>
      </c>
      <c r="B92" s="157" t="s">
        <v>220</v>
      </c>
      <c r="C92" s="157" t="s">
        <v>221</v>
      </c>
      <c r="D92" s="97" t="s">
        <v>26</v>
      </c>
      <c r="E92" s="97">
        <v>1</v>
      </c>
      <c r="F92" s="64" t="s">
        <v>222</v>
      </c>
      <c r="G92" s="66">
        <v>120000</v>
      </c>
      <c r="H92" s="60">
        <f t="shared" si="4"/>
        <v>142800</v>
      </c>
      <c r="I92" s="67">
        <v>134640</v>
      </c>
      <c r="J92" s="67">
        <f t="shared" si="5"/>
        <v>160221.6</v>
      </c>
      <c r="K92" s="68">
        <v>122400</v>
      </c>
      <c r="L92" s="68">
        <f t="shared" si="6"/>
        <v>145656</v>
      </c>
      <c r="M92" s="70">
        <f t="shared" si="7"/>
        <v>149559.19999999998</v>
      </c>
    </row>
    <row r="93" spans="1:13" ht="25.5" x14ac:dyDescent="0.2">
      <c r="A93" s="157"/>
      <c r="B93" s="157"/>
      <c r="C93" s="157"/>
      <c r="D93" s="97" t="s">
        <v>26</v>
      </c>
      <c r="E93" s="97">
        <v>1</v>
      </c>
      <c r="F93" s="64" t="s">
        <v>223</v>
      </c>
      <c r="G93" s="66">
        <v>120000</v>
      </c>
      <c r="H93" s="60">
        <f t="shared" si="4"/>
        <v>142800</v>
      </c>
      <c r="I93" s="67">
        <v>139380</v>
      </c>
      <c r="J93" s="67">
        <f t="shared" si="5"/>
        <v>165862.19999999998</v>
      </c>
      <c r="K93" s="68">
        <v>121200</v>
      </c>
      <c r="L93" s="68">
        <f t="shared" si="6"/>
        <v>144228</v>
      </c>
      <c r="M93" s="70">
        <f t="shared" si="7"/>
        <v>150963.4</v>
      </c>
    </row>
    <row r="94" spans="1:13" ht="25.5" x14ac:dyDescent="0.2">
      <c r="A94" s="157"/>
      <c r="B94" s="157"/>
      <c r="C94" s="157"/>
      <c r="D94" s="97" t="s">
        <v>26</v>
      </c>
      <c r="E94" s="97">
        <v>1</v>
      </c>
      <c r="F94" s="64" t="s">
        <v>224</v>
      </c>
      <c r="G94" s="66">
        <v>120000</v>
      </c>
      <c r="H94" s="60">
        <f t="shared" si="4"/>
        <v>142800</v>
      </c>
      <c r="I94" s="67">
        <v>121176</v>
      </c>
      <c r="J94" s="67">
        <f t="shared" si="5"/>
        <v>144199.44</v>
      </c>
      <c r="K94" s="68">
        <v>118800</v>
      </c>
      <c r="L94" s="68">
        <f t="shared" si="6"/>
        <v>141372</v>
      </c>
      <c r="M94" s="70">
        <f t="shared" si="7"/>
        <v>142790.48000000001</v>
      </c>
    </row>
    <row r="95" spans="1:13" ht="38.25" x14ac:dyDescent="0.2">
      <c r="A95" s="157"/>
      <c r="B95" s="157"/>
      <c r="C95" s="157"/>
      <c r="D95" s="97" t="s">
        <v>26</v>
      </c>
      <c r="E95" s="97">
        <v>1</v>
      </c>
      <c r="F95" s="64" t="s">
        <v>225</v>
      </c>
      <c r="G95" s="66">
        <v>120000</v>
      </c>
      <c r="H95" s="60">
        <f t="shared" si="4"/>
        <v>142800</v>
      </c>
      <c r="I95" s="67">
        <v>124848</v>
      </c>
      <c r="J95" s="67">
        <f t="shared" si="5"/>
        <v>148569.12</v>
      </c>
      <c r="K95" s="68">
        <v>122400</v>
      </c>
      <c r="L95" s="68">
        <f t="shared" si="6"/>
        <v>145656</v>
      </c>
      <c r="M95" s="70">
        <f t="shared" si="7"/>
        <v>145675.04</v>
      </c>
    </row>
    <row r="96" spans="1:13" ht="38.25" x14ac:dyDescent="0.2">
      <c r="A96" s="157">
        <v>13</v>
      </c>
      <c r="B96" s="157" t="s">
        <v>226</v>
      </c>
      <c r="C96" s="157" t="s">
        <v>227</v>
      </c>
      <c r="D96" s="97" t="s">
        <v>26</v>
      </c>
      <c r="E96" s="97">
        <v>1</v>
      </c>
      <c r="F96" s="64" t="s">
        <v>228</v>
      </c>
      <c r="G96" s="66">
        <v>60000</v>
      </c>
      <c r="H96" s="60">
        <f t="shared" si="4"/>
        <v>71400</v>
      </c>
      <c r="I96" s="67">
        <v>66150</v>
      </c>
      <c r="J96" s="67">
        <f t="shared" si="5"/>
        <v>78718.5</v>
      </c>
      <c r="K96" s="68">
        <v>63000</v>
      </c>
      <c r="L96" s="68">
        <f t="shared" si="6"/>
        <v>74970</v>
      </c>
      <c r="M96" s="70">
        <f t="shared" si="7"/>
        <v>75029.5</v>
      </c>
    </row>
    <row r="97" spans="1:13" ht="51" x14ac:dyDescent="0.2">
      <c r="A97" s="157"/>
      <c r="B97" s="157"/>
      <c r="C97" s="157"/>
      <c r="D97" s="97" t="s">
        <v>26</v>
      </c>
      <c r="E97" s="97">
        <v>1</v>
      </c>
      <c r="F97" s="64" t="s">
        <v>229</v>
      </c>
      <c r="G97" s="66">
        <v>900000</v>
      </c>
      <c r="H97" s="60">
        <f t="shared" si="4"/>
        <v>1071000</v>
      </c>
      <c r="I97" s="67">
        <v>908820</v>
      </c>
      <c r="J97" s="67">
        <f t="shared" si="5"/>
        <v>1081495.8</v>
      </c>
      <c r="K97" s="68">
        <v>918000</v>
      </c>
      <c r="L97" s="68">
        <f t="shared" si="6"/>
        <v>1092420</v>
      </c>
      <c r="M97" s="70">
        <f t="shared" si="7"/>
        <v>1081638.5999999999</v>
      </c>
    </row>
    <row r="98" spans="1:13" ht="25.5" x14ac:dyDescent="0.2">
      <c r="A98" s="157"/>
      <c r="B98" s="157"/>
      <c r="C98" s="157"/>
      <c r="D98" s="97" t="s">
        <v>26</v>
      </c>
      <c r="E98" s="97">
        <v>1</v>
      </c>
      <c r="F98" s="64" t="s">
        <v>230</v>
      </c>
      <c r="G98" s="66">
        <v>470000</v>
      </c>
      <c r="H98" s="60">
        <f t="shared" si="4"/>
        <v>559300</v>
      </c>
      <c r="I98" s="67">
        <v>450965</v>
      </c>
      <c r="J98" s="67">
        <f t="shared" si="5"/>
        <v>536648.35</v>
      </c>
      <c r="K98" s="68">
        <v>474700</v>
      </c>
      <c r="L98" s="68">
        <f t="shared" si="6"/>
        <v>564893</v>
      </c>
      <c r="M98" s="70">
        <f t="shared" si="7"/>
        <v>553613.78333333333</v>
      </c>
    </row>
    <row r="99" spans="1:13" ht="25.5" x14ac:dyDescent="0.2">
      <c r="A99" s="157">
        <v>14</v>
      </c>
      <c r="B99" s="157" t="s">
        <v>345</v>
      </c>
      <c r="C99" s="157" t="s">
        <v>231</v>
      </c>
      <c r="D99" s="97" t="s">
        <v>26</v>
      </c>
      <c r="E99" s="97">
        <v>1</v>
      </c>
      <c r="F99" s="64" t="s">
        <v>232</v>
      </c>
      <c r="G99" s="66">
        <v>973222.40000000002</v>
      </c>
      <c r="H99" s="60">
        <f t="shared" si="4"/>
        <v>1158134.656</v>
      </c>
      <c r="I99" s="67">
        <v>944220.3724799999</v>
      </c>
      <c r="J99" s="67">
        <f t="shared" si="5"/>
        <v>1123622.2432511998</v>
      </c>
      <c r="K99" s="68">
        <v>963490.17599999998</v>
      </c>
      <c r="L99" s="68">
        <f t="shared" si="6"/>
        <v>1146553.30944</v>
      </c>
      <c r="M99" s="70">
        <f t="shared" si="7"/>
        <v>1142770.0695637332</v>
      </c>
    </row>
    <row r="100" spans="1:13" ht="25.5" x14ac:dyDescent="0.2">
      <c r="A100" s="157"/>
      <c r="B100" s="157"/>
      <c r="C100" s="157"/>
      <c r="D100" s="97" t="s">
        <v>26</v>
      </c>
      <c r="E100" s="97">
        <v>1</v>
      </c>
      <c r="F100" s="64" t="s">
        <v>233</v>
      </c>
      <c r="G100" s="66">
        <v>1202634.2</v>
      </c>
      <c r="H100" s="60">
        <f t="shared" si="4"/>
        <v>1431134.6979999999</v>
      </c>
      <c r="I100" s="67">
        <v>1349355.5724000002</v>
      </c>
      <c r="J100" s="67">
        <f t="shared" si="5"/>
        <v>1605733.1311560001</v>
      </c>
      <c r="K100" s="68">
        <v>1226686.8840000001</v>
      </c>
      <c r="L100" s="68">
        <f t="shared" si="6"/>
        <v>1459757.3919599999</v>
      </c>
      <c r="M100" s="70">
        <f t="shared" si="7"/>
        <v>1498875.0737053333</v>
      </c>
    </row>
    <row r="101" spans="1:13" ht="38.25" x14ac:dyDescent="0.2">
      <c r="A101" s="157"/>
      <c r="B101" s="157"/>
      <c r="C101" s="157"/>
      <c r="D101" s="97" t="s">
        <v>26</v>
      </c>
      <c r="E101" s="97">
        <v>1</v>
      </c>
      <c r="F101" s="64" t="s">
        <v>234</v>
      </c>
      <c r="G101" s="66">
        <v>489000</v>
      </c>
      <c r="H101" s="60">
        <f t="shared" si="4"/>
        <v>581910</v>
      </c>
      <c r="I101" s="67">
        <v>590467.5</v>
      </c>
      <c r="J101" s="67">
        <f t="shared" si="5"/>
        <v>702656.32499999995</v>
      </c>
      <c r="K101" s="68">
        <v>513450</v>
      </c>
      <c r="L101" s="68">
        <f t="shared" si="6"/>
        <v>611005.5</v>
      </c>
      <c r="M101" s="70">
        <f t="shared" si="7"/>
        <v>631857.27500000002</v>
      </c>
    </row>
    <row r="102" spans="1:13" ht="38.25" x14ac:dyDescent="0.2">
      <c r="A102" s="157"/>
      <c r="B102" s="157"/>
      <c r="C102" s="157"/>
      <c r="D102" s="97" t="s">
        <v>26</v>
      </c>
      <c r="E102" s="97">
        <v>1</v>
      </c>
      <c r="F102" s="64" t="s">
        <v>235</v>
      </c>
      <c r="G102" s="66">
        <v>828158</v>
      </c>
      <c r="H102" s="60">
        <f t="shared" si="4"/>
        <v>985508.0199999999</v>
      </c>
      <c r="I102" s="67">
        <v>861615.58319999999</v>
      </c>
      <c r="J102" s="67">
        <f t="shared" si="5"/>
        <v>1025322.5440079999</v>
      </c>
      <c r="K102" s="68">
        <v>844721.16</v>
      </c>
      <c r="L102" s="68">
        <f t="shared" si="6"/>
        <v>1005218.1804</v>
      </c>
      <c r="M102" s="70">
        <f t="shared" si="7"/>
        <v>1005349.5814693333</v>
      </c>
    </row>
    <row r="103" spans="1:13" x14ac:dyDescent="0.2">
      <c r="A103" s="157"/>
      <c r="B103" s="157"/>
      <c r="C103" s="157"/>
      <c r="D103" s="97" t="s">
        <v>26</v>
      </c>
      <c r="E103" s="97">
        <v>1</v>
      </c>
      <c r="F103" s="64" t="s">
        <v>236</v>
      </c>
      <c r="G103" s="66">
        <v>1079778</v>
      </c>
      <c r="H103" s="60">
        <f t="shared" si="4"/>
        <v>1284935.8199999998</v>
      </c>
      <c r="I103" s="67">
        <v>1145104.5690000001</v>
      </c>
      <c r="J103" s="67">
        <f t="shared" si="5"/>
        <v>1362674.4371100001</v>
      </c>
      <c r="K103" s="68">
        <v>1090575.78</v>
      </c>
      <c r="L103" s="68">
        <f t="shared" si="6"/>
        <v>1297785.1782</v>
      </c>
      <c r="M103" s="70">
        <f t="shared" si="7"/>
        <v>1315131.8117699998</v>
      </c>
    </row>
    <row r="104" spans="1:13" x14ac:dyDescent="0.2">
      <c r="A104" s="157"/>
      <c r="B104" s="157"/>
      <c r="C104" s="157"/>
      <c r="D104" s="97" t="s">
        <v>26</v>
      </c>
      <c r="E104" s="97">
        <v>1</v>
      </c>
      <c r="F104" s="64" t="s">
        <v>237</v>
      </c>
      <c r="G104" s="66">
        <v>986000</v>
      </c>
      <c r="H104" s="60">
        <f t="shared" si="4"/>
        <v>1173340</v>
      </c>
      <c r="I104" s="67">
        <v>966378.6</v>
      </c>
      <c r="J104" s="67">
        <f t="shared" si="5"/>
        <v>1149990.534</v>
      </c>
      <c r="K104" s="68">
        <v>976140</v>
      </c>
      <c r="L104" s="68">
        <f t="shared" si="6"/>
        <v>1161606.5999999999</v>
      </c>
      <c r="M104" s="70">
        <f t="shared" si="7"/>
        <v>1161645.7113333333</v>
      </c>
    </row>
    <row r="105" spans="1:13" x14ac:dyDescent="0.2">
      <c r="A105" s="157"/>
      <c r="B105" s="157"/>
      <c r="C105" s="157"/>
      <c r="D105" s="97" t="s">
        <v>26</v>
      </c>
      <c r="E105" s="97">
        <v>1</v>
      </c>
      <c r="F105" s="64" t="s">
        <v>238</v>
      </c>
      <c r="G105" s="66">
        <v>230000</v>
      </c>
      <c r="H105" s="60">
        <f t="shared" si="4"/>
        <v>273700</v>
      </c>
      <c r="I105" s="67">
        <v>222870</v>
      </c>
      <c r="J105" s="67">
        <f t="shared" si="5"/>
        <v>265215.3</v>
      </c>
      <c r="K105" s="68">
        <v>234600</v>
      </c>
      <c r="L105" s="68">
        <f t="shared" si="6"/>
        <v>279174</v>
      </c>
      <c r="M105" s="70">
        <f t="shared" si="7"/>
        <v>272696.43333333335</v>
      </c>
    </row>
    <row r="106" spans="1:13" x14ac:dyDescent="0.2">
      <c r="A106" s="157"/>
      <c r="B106" s="157"/>
      <c r="C106" s="157"/>
      <c r="D106" s="97" t="s">
        <v>26</v>
      </c>
      <c r="E106" s="97">
        <v>1</v>
      </c>
      <c r="F106" s="64" t="s">
        <v>239</v>
      </c>
      <c r="G106" s="66">
        <v>1427670</v>
      </c>
      <c r="H106" s="60">
        <f t="shared" si="4"/>
        <v>1698927.2999999998</v>
      </c>
      <c r="I106" s="67">
        <v>1469072.43</v>
      </c>
      <c r="J106" s="67">
        <f t="shared" si="5"/>
        <v>1748196.1916999999</v>
      </c>
      <c r="K106" s="68">
        <v>1499053.5</v>
      </c>
      <c r="L106" s="68">
        <f t="shared" si="6"/>
        <v>1783873.6649999998</v>
      </c>
      <c r="M106" s="70">
        <f t="shared" si="7"/>
        <v>1743665.7188999997</v>
      </c>
    </row>
    <row r="107" spans="1:13" ht="25.5" x14ac:dyDescent="0.2">
      <c r="A107" s="157"/>
      <c r="B107" s="157"/>
      <c r="C107" s="157"/>
      <c r="D107" s="97" t="s">
        <v>26</v>
      </c>
      <c r="E107" s="97">
        <v>1</v>
      </c>
      <c r="F107" s="64" t="s">
        <v>240</v>
      </c>
      <c r="G107" s="66">
        <v>824876</v>
      </c>
      <c r="H107" s="60">
        <f t="shared" si="4"/>
        <v>981602.44</v>
      </c>
      <c r="I107" s="67">
        <v>925510.87200000009</v>
      </c>
      <c r="J107" s="67">
        <f t="shared" si="5"/>
        <v>1101357.93768</v>
      </c>
      <c r="K107" s="68">
        <v>841373.52</v>
      </c>
      <c r="L107" s="68">
        <f t="shared" si="6"/>
        <v>1001234.4887999999</v>
      </c>
      <c r="M107" s="70">
        <f t="shared" si="7"/>
        <v>1028064.9554933333</v>
      </c>
    </row>
    <row r="108" spans="1:13" x14ac:dyDescent="0.2">
      <c r="A108" s="157"/>
      <c r="B108" s="157"/>
      <c r="C108" s="157"/>
      <c r="D108" s="97" t="s">
        <v>26</v>
      </c>
      <c r="E108" s="97">
        <v>1</v>
      </c>
      <c r="F108" s="64" t="s">
        <v>241</v>
      </c>
      <c r="G108" s="66">
        <v>948498</v>
      </c>
      <c r="H108" s="60">
        <f t="shared" si="4"/>
        <v>1128712.6199999999</v>
      </c>
      <c r="I108" s="67">
        <v>1101680.4269999999</v>
      </c>
      <c r="J108" s="67">
        <f t="shared" si="5"/>
        <v>1310999.7081299999</v>
      </c>
      <c r="K108" s="68">
        <v>957982.98</v>
      </c>
      <c r="L108" s="68">
        <f t="shared" si="6"/>
        <v>1139999.7461999999</v>
      </c>
      <c r="M108" s="70">
        <f t="shared" si="7"/>
        <v>1193237.3581099999</v>
      </c>
    </row>
    <row r="109" spans="1:13" ht="25.5" x14ac:dyDescent="0.2">
      <c r="A109" s="157"/>
      <c r="B109" s="157"/>
      <c r="C109" s="157"/>
      <c r="D109" s="97" t="s">
        <v>26</v>
      </c>
      <c r="E109" s="97">
        <v>1</v>
      </c>
      <c r="F109" s="64" t="s">
        <v>242</v>
      </c>
      <c r="G109" s="66">
        <v>823782</v>
      </c>
      <c r="H109" s="60">
        <f t="shared" si="4"/>
        <v>980300.58</v>
      </c>
      <c r="I109" s="67">
        <v>831855.06359999999</v>
      </c>
      <c r="J109" s="67">
        <f t="shared" si="5"/>
        <v>989907.52568399999</v>
      </c>
      <c r="K109" s="68">
        <v>815544.17999999993</v>
      </c>
      <c r="L109" s="68">
        <f t="shared" si="6"/>
        <v>970497.57419999992</v>
      </c>
      <c r="M109" s="70">
        <f t="shared" si="7"/>
        <v>980235.22662799992</v>
      </c>
    </row>
    <row r="110" spans="1:13" ht="38.25" x14ac:dyDescent="0.2">
      <c r="A110" s="157"/>
      <c r="B110" s="157"/>
      <c r="C110" s="157"/>
      <c r="D110" s="97" t="s">
        <v>26</v>
      </c>
      <c r="E110" s="97">
        <v>1</v>
      </c>
      <c r="F110" s="64" t="s">
        <v>243</v>
      </c>
      <c r="G110" s="66">
        <v>2565430</v>
      </c>
      <c r="H110" s="60">
        <f t="shared" si="4"/>
        <v>3052861.6999999997</v>
      </c>
      <c r="I110" s="67">
        <v>2669073.372</v>
      </c>
      <c r="J110" s="67">
        <f t="shared" si="5"/>
        <v>3176197.31268</v>
      </c>
      <c r="K110" s="68">
        <v>2616738.6</v>
      </c>
      <c r="L110" s="68">
        <f t="shared" si="6"/>
        <v>3113918.9339999999</v>
      </c>
      <c r="M110" s="70">
        <f t="shared" si="7"/>
        <v>3114325.9822266665</v>
      </c>
    </row>
    <row r="111" spans="1:13" ht="38.25" x14ac:dyDescent="0.2">
      <c r="A111" s="157"/>
      <c r="B111" s="157"/>
      <c r="C111" s="157"/>
      <c r="D111" s="97" t="s">
        <v>26</v>
      </c>
      <c r="E111" s="97">
        <v>1</v>
      </c>
      <c r="F111" s="64" t="s">
        <v>244</v>
      </c>
      <c r="G111" s="66">
        <v>2138770</v>
      </c>
      <c r="H111" s="60">
        <f t="shared" si="4"/>
        <v>2545136.2999999998</v>
      </c>
      <c r="I111" s="67">
        <v>2357993.9250000003</v>
      </c>
      <c r="J111" s="67">
        <f t="shared" si="5"/>
        <v>2806012.7707500001</v>
      </c>
      <c r="K111" s="68">
        <v>2245708.5</v>
      </c>
      <c r="L111" s="68">
        <f t="shared" si="6"/>
        <v>2672393.1149999998</v>
      </c>
      <c r="M111" s="70">
        <f t="shared" si="7"/>
        <v>2674514.0619166666</v>
      </c>
    </row>
    <row r="112" spans="1:13" ht="38.25" x14ac:dyDescent="0.2">
      <c r="A112" s="157"/>
      <c r="B112" s="157"/>
      <c r="C112" s="157"/>
      <c r="D112" s="97" t="s">
        <v>26</v>
      </c>
      <c r="E112" s="97">
        <v>1</v>
      </c>
      <c r="F112" s="64" t="s">
        <v>245</v>
      </c>
      <c r="G112" s="66">
        <v>2100000</v>
      </c>
      <c r="H112" s="60">
        <f t="shared" si="4"/>
        <v>2499000</v>
      </c>
      <c r="I112" s="67">
        <v>2120580</v>
      </c>
      <c r="J112" s="67">
        <f t="shared" si="5"/>
        <v>2523490.1999999997</v>
      </c>
      <c r="K112" s="68">
        <v>2142000</v>
      </c>
      <c r="L112" s="68">
        <f t="shared" si="6"/>
        <v>2548980</v>
      </c>
      <c r="M112" s="70">
        <f t="shared" si="7"/>
        <v>2523823.4</v>
      </c>
    </row>
    <row r="113" spans="1:13" ht="38.25" x14ac:dyDescent="0.2">
      <c r="A113" s="157"/>
      <c r="B113" s="157"/>
      <c r="C113" s="157"/>
      <c r="D113" s="97" t="s">
        <v>26</v>
      </c>
      <c r="E113" s="97">
        <v>1</v>
      </c>
      <c r="F113" s="64" t="s">
        <v>246</v>
      </c>
      <c r="G113" s="66">
        <v>2400000</v>
      </c>
      <c r="H113" s="60">
        <f t="shared" si="4"/>
        <v>2856000</v>
      </c>
      <c r="I113" s="67">
        <v>2302800</v>
      </c>
      <c r="J113" s="67">
        <f t="shared" si="5"/>
        <v>2740332</v>
      </c>
      <c r="K113" s="68">
        <v>2424000</v>
      </c>
      <c r="L113" s="68">
        <f t="shared" si="6"/>
        <v>2884560</v>
      </c>
      <c r="M113" s="70">
        <f t="shared" si="7"/>
        <v>2826964</v>
      </c>
    </row>
    <row r="114" spans="1:13" ht="38.25" x14ac:dyDescent="0.2">
      <c r="A114" s="157"/>
      <c r="B114" s="157"/>
      <c r="C114" s="157"/>
      <c r="D114" s="97" t="s">
        <v>26</v>
      </c>
      <c r="E114" s="97">
        <v>1</v>
      </c>
      <c r="F114" s="64" t="s">
        <v>247</v>
      </c>
      <c r="G114" s="66">
        <v>1727316.6</v>
      </c>
      <c r="H114" s="60">
        <f t="shared" si="4"/>
        <v>2055506.754</v>
      </c>
      <c r="I114" s="67">
        <v>1675842.5653200001</v>
      </c>
      <c r="J114" s="67">
        <f t="shared" si="5"/>
        <v>1994252.6527308</v>
      </c>
      <c r="K114" s="68">
        <v>1710043.4340000001</v>
      </c>
      <c r="L114" s="68">
        <f t="shared" si="6"/>
        <v>2034951.68646</v>
      </c>
      <c r="M114" s="70">
        <f t="shared" si="7"/>
        <v>2028237.0310636002</v>
      </c>
    </row>
    <row r="115" spans="1:13" ht="25.5" x14ac:dyDescent="0.2">
      <c r="A115" s="157"/>
      <c r="B115" s="157"/>
      <c r="C115" s="157"/>
      <c r="D115" s="97" t="s">
        <v>26</v>
      </c>
      <c r="E115" s="97">
        <v>1</v>
      </c>
      <c r="F115" s="64" t="s">
        <v>248</v>
      </c>
      <c r="G115" s="66">
        <v>2250000</v>
      </c>
      <c r="H115" s="60">
        <f t="shared" si="4"/>
        <v>2677500</v>
      </c>
      <c r="I115" s="67">
        <v>2524500</v>
      </c>
      <c r="J115" s="72">
        <f t="shared" si="5"/>
        <v>3004155</v>
      </c>
      <c r="K115" s="68">
        <v>2295000</v>
      </c>
      <c r="L115" s="68">
        <f t="shared" si="6"/>
        <v>2731050</v>
      </c>
      <c r="M115" s="70">
        <f>(H115+L115)/2</f>
        <v>2704275</v>
      </c>
    </row>
    <row r="116" spans="1:13" ht="38.25" x14ac:dyDescent="0.2">
      <c r="A116" s="157"/>
      <c r="B116" s="157"/>
      <c r="C116" s="157"/>
      <c r="D116" s="97" t="s">
        <v>26</v>
      </c>
      <c r="E116" s="97">
        <v>1</v>
      </c>
      <c r="F116" s="64" t="s">
        <v>249</v>
      </c>
      <c r="G116" s="66">
        <v>2300000</v>
      </c>
      <c r="H116" s="60">
        <f t="shared" si="4"/>
        <v>2737000</v>
      </c>
      <c r="I116" s="67">
        <v>2777250</v>
      </c>
      <c r="J116" s="72">
        <f t="shared" si="5"/>
        <v>3304927.5</v>
      </c>
      <c r="K116" s="68">
        <v>2415000</v>
      </c>
      <c r="L116" s="68">
        <f t="shared" si="6"/>
        <v>2873850</v>
      </c>
      <c r="M116" s="70">
        <f>(H116+L116)/2</f>
        <v>2805425</v>
      </c>
    </row>
    <row r="117" spans="1:13" ht="38.25" x14ac:dyDescent="0.2">
      <c r="A117" s="157"/>
      <c r="B117" s="157"/>
      <c r="C117" s="157"/>
      <c r="D117" s="97" t="s">
        <v>26</v>
      </c>
      <c r="E117" s="97">
        <v>1</v>
      </c>
      <c r="F117" s="64" t="s">
        <v>250</v>
      </c>
      <c r="G117" s="66">
        <v>1595052</v>
      </c>
      <c r="H117" s="60">
        <f t="shared" si="4"/>
        <v>1898111.88</v>
      </c>
      <c r="I117" s="67">
        <v>1659492.1008000001</v>
      </c>
      <c r="J117" s="67">
        <f t="shared" si="5"/>
        <v>1974795.599952</v>
      </c>
      <c r="K117" s="68">
        <v>1626953.04</v>
      </c>
      <c r="L117" s="68">
        <f t="shared" si="6"/>
        <v>1936074.1176</v>
      </c>
      <c r="M117" s="70">
        <f t="shared" si="7"/>
        <v>1936327.1991839998</v>
      </c>
    </row>
    <row r="118" spans="1:13" ht="25.5" x14ac:dyDescent="0.2">
      <c r="A118" s="157"/>
      <c r="B118" s="157"/>
      <c r="C118" s="157"/>
      <c r="D118" s="97" t="s">
        <v>26</v>
      </c>
      <c r="E118" s="97">
        <v>1</v>
      </c>
      <c r="F118" s="64" t="s">
        <v>251</v>
      </c>
      <c r="G118" s="66">
        <v>156000</v>
      </c>
      <c r="H118" s="60">
        <f t="shared" si="4"/>
        <v>185640</v>
      </c>
      <c r="I118" s="67">
        <v>165438</v>
      </c>
      <c r="J118" s="67">
        <f t="shared" si="5"/>
        <v>196871.22</v>
      </c>
      <c r="K118" s="68">
        <v>157560</v>
      </c>
      <c r="L118" s="68">
        <f t="shared" si="6"/>
        <v>187496.4</v>
      </c>
      <c r="M118" s="70">
        <f t="shared" si="7"/>
        <v>190002.54</v>
      </c>
    </row>
    <row r="119" spans="1:13" ht="25.5" x14ac:dyDescent="0.2">
      <c r="A119" s="157"/>
      <c r="B119" s="157"/>
      <c r="C119" s="157"/>
      <c r="D119" s="97" t="s">
        <v>26</v>
      </c>
      <c r="E119" s="97">
        <v>1</v>
      </c>
      <c r="F119" s="64" t="s">
        <v>252</v>
      </c>
      <c r="G119" s="66">
        <v>187000</v>
      </c>
      <c r="H119" s="60">
        <f t="shared" si="4"/>
        <v>222530</v>
      </c>
      <c r="I119" s="67">
        <v>183278.7</v>
      </c>
      <c r="J119" s="67">
        <f t="shared" si="5"/>
        <v>218101.65299999999</v>
      </c>
      <c r="K119" s="68">
        <v>185130</v>
      </c>
      <c r="L119" s="68">
        <f t="shared" si="6"/>
        <v>220304.69999999998</v>
      </c>
      <c r="M119" s="70">
        <f t="shared" si="7"/>
        <v>220312.11766666666</v>
      </c>
    </row>
    <row r="120" spans="1:13" ht="25.5" x14ac:dyDescent="0.2">
      <c r="A120" s="157"/>
      <c r="B120" s="157"/>
      <c r="C120" s="157"/>
      <c r="D120" s="97" t="s">
        <v>26</v>
      </c>
      <c r="E120" s="97">
        <v>1</v>
      </c>
      <c r="F120" s="64" t="s">
        <v>253</v>
      </c>
      <c r="G120" s="66">
        <v>923336</v>
      </c>
      <c r="H120" s="60">
        <f t="shared" si="4"/>
        <v>1098769.8399999999</v>
      </c>
      <c r="I120" s="67">
        <v>894712.58399999992</v>
      </c>
      <c r="J120" s="67">
        <f t="shared" si="5"/>
        <v>1064707.9749599998</v>
      </c>
      <c r="K120" s="68">
        <v>941802.72</v>
      </c>
      <c r="L120" s="68">
        <f t="shared" si="6"/>
        <v>1120745.2367999998</v>
      </c>
      <c r="M120" s="70">
        <f t="shared" si="7"/>
        <v>1094741.017253333</v>
      </c>
    </row>
    <row r="121" spans="1:13" x14ac:dyDescent="0.2">
      <c r="A121" s="157"/>
      <c r="B121" s="157"/>
      <c r="C121" s="157"/>
      <c r="D121" s="97" t="s">
        <v>26</v>
      </c>
      <c r="E121" s="97">
        <v>1</v>
      </c>
      <c r="F121" s="64" t="s">
        <v>254</v>
      </c>
      <c r="G121" s="66">
        <v>410000</v>
      </c>
      <c r="H121" s="60">
        <f t="shared" si="4"/>
        <v>487900</v>
      </c>
      <c r="I121" s="67">
        <v>421890</v>
      </c>
      <c r="J121" s="67">
        <f t="shared" si="5"/>
        <v>502049.1</v>
      </c>
      <c r="K121" s="68">
        <v>430500</v>
      </c>
      <c r="L121" s="68">
        <f t="shared" si="6"/>
        <v>512295</v>
      </c>
      <c r="M121" s="70">
        <f t="shared" si="7"/>
        <v>500748.03333333338</v>
      </c>
    </row>
    <row r="122" spans="1:13" x14ac:dyDescent="0.2">
      <c r="A122" s="157">
        <v>15</v>
      </c>
      <c r="B122" s="157" t="s">
        <v>255</v>
      </c>
      <c r="C122" s="157" t="s">
        <v>256</v>
      </c>
      <c r="D122" s="97" t="s">
        <v>26</v>
      </c>
      <c r="E122" s="97">
        <v>1</v>
      </c>
      <c r="F122" s="64" t="s">
        <v>257</v>
      </c>
      <c r="G122" s="66">
        <v>1079778</v>
      </c>
      <c r="H122" s="60">
        <f t="shared" si="4"/>
        <v>1284935.8199999998</v>
      </c>
      <c r="I122" s="67">
        <v>1211510.9160000002</v>
      </c>
      <c r="J122" s="67">
        <f t="shared" si="5"/>
        <v>1441697.9900400001</v>
      </c>
      <c r="K122" s="68">
        <v>1101373.56</v>
      </c>
      <c r="L122" s="68">
        <f t="shared" si="6"/>
        <v>1310634.5364000001</v>
      </c>
      <c r="M122" s="70">
        <f t="shared" si="7"/>
        <v>1345756.1154799999</v>
      </c>
    </row>
    <row r="123" spans="1:13" x14ac:dyDescent="0.2">
      <c r="A123" s="157"/>
      <c r="B123" s="157"/>
      <c r="C123" s="157"/>
      <c r="D123" s="97" t="s">
        <v>26</v>
      </c>
      <c r="E123" s="97">
        <v>1</v>
      </c>
      <c r="F123" s="64" t="s">
        <v>258</v>
      </c>
      <c r="G123" s="66">
        <v>770330</v>
      </c>
      <c r="H123" s="60">
        <f t="shared" si="4"/>
        <v>916692.7</v>
      </c>
      <c r="I123" s="67">
        <v>894738.29500000004</v>
      </c>
      <c r="J123" s="67">
        <f t="shared" si="5"/>
        <v>1064738.5710499999</v>
      </c>
      <c r="K123" s="68">
        <v>778033.3</v>
      </c>
      <c r="L123" s="68">
        <f t="shared" si="6"/>
        <v>925859.62699999998</v>
      </c>
      <c r="M123" s="70">
        <f t="shared" si="7"/>
        <v>969096.96601666661</v>
      </c>
    </row>
    <row r="124" spans="1:13" x14ac:dyDescent="0.2">
      <c r="A124" s="157"/>
      <c r="B124" s="157"/>
      <c r="C124" s="157"/>
      <c r="D124" s="97" t="s">
        <v>26</v>
      </c>
      <c r="E124" s="97">
        <v>1</v>
      </c>
      <c r="F124" s="64" t="s">
        <v>259</v>
      </c>
      <c r="G124" s="66">
        <v>490000</v>
      </c>
      <c r="H124" s="60">
        <f t="shared" si="4"/>
        <v>583100</v>
      </c>
      <c r="I124" s="67">
        <v>494802</v>
      </c>
      <c r="J124" s="67">
        <f t="shared" si="5"/>
        <v>588814.38</v>
      </c>
      <c r="K124" s="68">
        <v>485100</v>
      </c>
      <c r="L124" s="68">
        <f t="shared" si="6"/>
        <v>577269</v>
      </c>
      <c r="M124" s="70">
        <f t="shared" si="7"/>
        <v>583061.12666666659</v>
      </c>
    </row>
    <row r="125" spans="1:13" x14ac:dyDescent="0.2">
      <c r="A125" s="157"/>
      <c r="B125" s="157"/>
      <c r="C125" s="157"/>
      <c r="D125" s="97" t="s">
        <v>26</v>
      </c>
      <c r="E125" s="97">
        <v>1</v>
      </c>
      <c r="F125" s="64" t="s">
        <v>260</v>
      </c>
      <c r="G125" s="66">
        <v>420000</v>
      </c>
      <c r="H125" s="60">
        <f t="shared" si="4"/>
        <v>499800</v>
      </c>
      <c r="I125" s="67">
        <v>436968</v>
      </c>
      <c r="J125" s="67">
        <f t="shared" si="5"/>
        <v>519991.92</v>
      </c>
      <c r="K125" s="68">
        <v>428400</v>
      </c>
      <c r="L125" s="68">
        <f t="shared" si="6"/>
        <v>509796</v>
      </c>
      <c r="M125" s="70">
        <f t="shared" si="7"/>
        <v>509862.63999999996</v>
      </c>
    </row>
    <row r="126" spans="1:13" x14ac:dyDescent="0.2">
      <c r="A126" s="157"/>
      <c r="B126" s="157"/>
      <c r="C126" s="157"/>
      <c r="D126" s="97" t="s">
        <v>26</v>
      </c>
      <c r="E126" s="97">
        <v>1</v>
      </c>
      <c r="F126" s="64" t="s">
        <v>261</v>
      </c>
      <c r="G126" s="66">
        <v>320000</v>
      </c>
      <c r="H126" s="60">
        <f t="shared" si="4"/>
        <v>380800</v>
      </c>
      <c r="I126" s="67">
        <v>352800</v>
      </c>
      <c r="J126" s="67">
        <f t="shared" si="5"/>
        <v>419832</v>
      </c>
      <c r="K126" s="68">
        <v>336000</v>
      </c>
      <c r="L126" s="68">
        <f t="shared" si="6"/>
        <v>399840</v>
      </c>
      <c r="M126" s="70">
        <f t="shared" si="7"/>
        <v>400157.33333333331</v>
      </c>
    </row>
    <row r="127" spans="1:13" ht="25.5" x14ac:dyDescent="0.2">
      <c r="A127" s="157"/>
      <c r="B127" s="157"/>
      <c r="C127" s="157"/>
      <c r="D127" s="97" t="s">
        <v>26</v>
      </c>
      <c r="E127" s="97">
        <v>1</v>
      </c>
      <c r="F127" s="64" t="s">
        <v>262</v>
      </c>
      <c r="G127" s="66">
        <v>468000</v>
      </c>
      <c r="H127" s="60">
        <f t="shared" si="4"/>
        <v>556920</v>
      </c>
      <c r="I127" s="67">
        <v>472586.4</v>
      </c>
      <c r="J127" s="67">
        <f t="shared" si="5"/>
        <v>562377.81599999999</v>
      </c>
      <c r="K127" s="68">
        <v>477360</v>
      </c>
      <c r="L127" s="68">
        <f t="shared" si="6"/>
        <v>568058.4</v>
      </c>
      <c r="M127" s="70">
        <f t="shared" si="7"/>
        <v>562452.07200000004</v>
      </c>
    </row>
    <row r="128" spans="1:13" x14ac:dyDescent="0.2">
      <c r="A128" s="157"/>
      <c r="B128" s="157"/>
      <c r="C128" s="157"/>
      <c r="D128" s="97" t="s">
        <v>26</v>
      </c>
      <c r="E128" s="97">
        <v>1</v>
      </c>
      <c r="F128" s="64" t="s">
        <v>263</v>
      </c>
      <c r="G128" s="66">
        <v>420000</v>
      </c>
      <c r="H128" s="60">
        <f t="shared" si="4"/>
        <v>499800</v>
      </c>
      <c r="I128" s="67">
        <v>402990</v>
      </c>
      <c r="J128" s="67">
        <f t="shared" si="5"/>
        <v>479558.1</v>
      </c>
      <c r="K128" s="68">
        <v>424200</v>
      </c>
      <c r="L128" s="68">
        <f t="shared" si="6"/>
        <v>504798</v>
      </c>
      <c r="M128" s="70">
        <f t="shared" si="7"/>
        <v>494718.7</v>
      </c>
    </row>
    <row r="129" spans="1:13" x14ac:dyDescent="0.2">
      <c r="A129" s="157"/>
      <c r="B129" s="157"/>
      <c r="C129" s="157"/>
      <c r="D129" s="97" t="s">
        <v>26</v>
      </c>
      <c r="E129" s="97">
        <v>1</v>
      </c>
      <c r="F129" s="64" t="s">
        <v>264</v>
      </c>
      <c r="G129" s="66">
        <v>320000</v>
      </c>
      <c r="H129" s="60">
        <f t="shared" si="4"/>
        <v>380800</v>
      </c>
      <c r="I129" s="67">
        <v>310464</v>
      </c>
      <c r="J129" s="67">
        <f t="shared" si="5"/>
        <v>369452.16</v>
      </c>
      <c r="K129" s="68">
        <v>316800</v>
      </c>
      <c r="L129" s="68">
        <f t="shared" si="6"/>
        <v>376992</v>
      </c>
      <c r="M129" s="70">
        <f t="shared" si="7"/>
        <v>375748.05333333329</v>
      </c>
    </row>
    <row r="130" spans="1:13" x14ac:dyDescent="0.2">
      <c r="A130" s="157"/>
      <c r="B130" s="157"/>
      <c r="C130" s="157"/>
      <c r="D130" s="97" t="s">
        <v>26</v>
      </c>
      <c r="E130" s="97">
        <v>1</v>
      </c>
      <c r="F130" s="64" t="s">
        <v>265</v>
      </c>
      <c r="G130" s="66">
        <v>979000</v>
      </c>
      <c r="H130" s="60">
        <f t="shared" si="4"/>
        <v>1165010</v>
      </c>
      <c r="I130" s="67">
        <v>1098438</v>
      </c>
      <c r="J130" s="67">
        <f t="shared" si="5"/>
        <v>1307141.22</v>
      </c>
      <c r="K130" s="68">
        <v>998580</v>
      </c>
      <c r="L130" s="68">
        <f t="shared" si="6"/>
        <v>1188310.2</v>
      </c>
      <c r="M130" s="70">
        <f t="shared" si="7"/>
        <v>1220153.8066666666</v>
      </c>
    </row>
    <row r="131" spans="1:13" x14ac:dyDescent="0.2">
      <c r="A131" s="157"/>
      <c r="B131" s="157"/>
      <c r="C131" s="157"/>
      <c r="D131" s="97" t="s">
        <v>26</v>
      </c>
      <c r="E131" s="97">
        <v>1</v>
      </c>
      <c r="F131" s="64" t="s">
        <v>266</v>
      </c>
      <c r="G131" s="66">
        <v>361713</v>
      </c>
      <c r="H131" s="60">
        <f t="shared" si="4"/>
        <v>430438.47</v>
      </c>
      <c r="I131" s="67">
        <v>436768.44750000001</v>
      </c>
      <c r="J131" s="67">
        <f t="shared" si="5"/>
        <v>519754.45252499997</v>
      </c>
      <c r="K131" s="68">
        <v>379798.65</v>
      </c>
      <c r="L131" s="68">
        <f t="shared" si="6"/>
        <v>451960.39350000001</v>
      </c>
      <c r="M131" s="70">
        <f t="shared" si="7"/>
        <v>467384.43867500004</v>
      </c>
    </row>
    <row r="132" spans="1:13" x14ac:dyDescent="0.2">
      <c r="A132" s="157"/>
      <c r="B132" s="157"/>
      <c r="C132" s="157"/>
      <c r="D132" s="97" t="s">
        <v>26</v>
      </c>
      <c r="E132" s="97">
        <v>1</v>
      </c>
      <c r="F132" s="64" t="s">
        <v>267</v>
      </c>
      <c r="G132" s="66">
        <v>447508</v>
      </c>
      <c r="H132" s="60">
        <f t="shared" si="4"/>
        <v>532534.52</v>
      </c>
      <c r="I132" s="67">
        <v>465587.32320000004</v>
      </c>
      <c r="J132" s="67">
        <f t="shared" si="5"/>
        <v>554048.91460800008</v>
      </c>
      <c r="K132" s="68">
        <v>456458.16000000003</v>
      </c>
      <c r="L132" s="68">
        <f t="shared" si="6"/>
        <v>543185.21039999998</v>
      </c>
      <c r="M132" s="70">
        <f t="shared" si="7"/>
        <v>543256.21500266669</v>
      </c>
    </row>
    <row r="133" spans="1:13" ht="25.5" x14ac:dyDescent="0.2">
      <c r="A133" s="157"/>
      <c r="B133" s="157"/>
      <c r="C133" s="157"/>
      <c r="D133" s="97" t="s">
        <v>26</v>
      </c>
      <c r="E133" s="97">
        <v>1</v>
      </c>
      <c r="F133" s="64" t="s">
        <v>268</v>
      </c>
      <c r="G133" s="66">
        <v>458000</v>
      </c>
      <c r="H133" s="60">
        <f t="shared" si="4"/>
        <v>545020</v>
      </c>
      <c r="I133" s="67">
        <v>485709</v>
      </c>
      <c r="J133" s="67">
        <f t="shared" si="5"/>
        <v>577993.71</v>
      </c>
      <c r="K133" s="68">
        <v>462580</v>
      </c>
      <c r="L133" s="68">
        <f t="shared" si="6"/>
        <v>550470.19999999995</v>
      </c>
      <c r="M133" s="70">
        <f t="shared" si="7"/>
        <v>557827.97</v>
      </c>
    </row>
    <row r="134" spans="1:13" x14ac:dyDescent="0.2">
      <c r="A134" s="157"/>
      <c r="B134" s="157"/>
      <c r="C134" s="157"/>
      <c r="D134" s="97" t="s">
        <v>26</v>
      </c>
      <c r="E134" s="97">
        <v>1</v>
      </c>
      <c r="F134" s="64" t="s">
        <v>269</v>
      </c>
      <c r="G134" s="66">
        <v>604127</v>
      </c>
      <c r="H134" s="60">
        <f t="shared" ref="H134:H173" si="8">+G134*1.19</f>
        <v>718911.13</v>
      </c>
      <c r="I134" s="67">
        <v>592104.87269999995</v>
      </c>
      <c r="J134" s="67">
        <f t="shared" ref="J134:J173" si="9">+I134*1.19</f>
        <v>704604.7985129999</v>
      </c>
      <c r="K134" s="68">
        <v>598085.73</v>
      </c>
      <c r="L134" s="68">
        <f t="shared" ref="L134:L173" si="10">+K134*1.19</f>
        <v>711722.0186999999</v>
      </c>
      <c r="M134" s="70">
        <f t="shared" ref="M134:M173" si="11">(H134+J134+L134)/3</f>
        <v>711745.98240433319</v>
      </c>
    </row>
    <row r="135" spans="1:13" ht="25.5" x14ac:dyDescent="0.2">
      <c r="A135" s="157"/>
      <c r="B135" s="157"/>
      <c r="C135" s="157"/>
      <c r="D135" s="97" t="s">
        <v>26</v>
      </c>
      <c r="E135" s="97">
        <v>1</v>
      </c>
      <c r="F135" s="64" t="s">
        <v>270</v>
      </c>
      <c r="G135" s="66">
        <v>588000</v>
      </c>
      <c r="H135" s="60">
        <f t="shared" si="8"/>
        <v>699720</v>
      </c>
      <c r="I135" s="67">
        <v>569772</v>
      </c>
      <c r="J135" s="67">
        <f t="shared" si="9"/>
        <v>678028.67999999993</v>
      </c>
      <c r="K135" s="68">
        <v>599760</v>
      </c>
      <c r="L135" s="68">
        <f t="shared" si="10"/>
        <v>713714.4</v>
      </c>
      <c r="M135" s="70">
        <f t="shared" si="11"/>
        <v>697154.36</v>
      </c>
    </row>
    <row r="136" spans="1:13" x14ac:dyDescent="0.2">
      <c r="A136" s="157"/>
      <c r="B136" s="157"/>
      <c r="C136" s="157"/>
      <c r="D136" s="97" t="s">
        <v>26</v>
      </c>
      <c r="E136" s="97">
        <v>1</v>
      </c>
      <c r="F136" s="64" t="s">
        <v>271</v>
      </c>
      <c r="G136" s="66">
        <v>548900</v>
      </c>
      <c r="H136" s="60">
        <f t="shared" si="8"/>
        <v>653191</v>
      </c>
      <c r="I136" s="67">
        <v>564818.1</v>
      </c>
      <c r="J136" s="67">
        <f t="shared" si="9"/>
        <v>672133.53899999999</v>
      </c>
      <c r="K136" s="68">
        <v>576345</v>
      </c>
      <c r="L136" s="68">
        <f t="shared" si="10"/>
        <v>685850.54999999993</v>
      </c>
      <c r="M136" s="70">
        <f t="shared" si="11"/>
        <v>670391.69633333327</v>
      </c>
    </row>
    <row r="137" spans="1:13" ht="25.5" x14ac:dyDescent="0.2">
      <c r="A137" s="157"/>
      <c r="B137" s="157"/>
      <c r="C137" s="157"/>
      <c r="D137" s="97" t="s">
        <v>26</v>
      </c>
      <c r="E137" s="97">
        <v>1</v>
      </c>
      <c r="F137" s="64" t="s">
        <v>272</v>
      </c>
      <c r="G137" s="66">
        <v>610000</v>
      </c>
      <c r="H137" s="60">
        <f t="shared" si="8"/>
        <v>725900</v>
      </c>
      <c r="I137" s="67">
        <v>684420</v>
      </c>
      <c r="J137" s="67">
        <f t="shared" si="9"/>
        <v>814459.79999999993</v>
      </c>
      <c r="K137" s="68">
        <v>622200</v>
      </c>
      <c r="L137" s="68">
        <f t="shared" si="10"/>
        <v>740418</v>
      </c>
      <c r="M137" s="70">
        <f t="shared" si="11"/>
        <v>760259.2666666666</v>
      </c>
    </row>
    <row r="138" spans="1:13" x14ac:dyDescent="0.2">
      <c r="A138" s="157"/>
      <c r="B138" s="157"/>
      <c r="C138" s="157"/>
      <c r="D138" s="97" t="s">
        <v>26</v>
      </c>
      <c r="E138" s="97">
        <v>1</v>
      </c>
      <c r="F138" s="64" t="s">
        <v>273</v>
      </c>
      <c r="G138" s="66">
        <v>590000</v>
      </c>
      <c r="H138" s="60">
        <f t="shared" si="8"/>
        <v>702100</v>
      </c>
      <c r="I138" s="67">
        <v>685285</v>
      </c>
      <c r="J138" s="67">
        <f t="shared" si="9"/>
        <v>815489.14999999991</v>
      </c>
      <c r="K138" s="68">
        <v>595900</v>
      </c>
      <c r="L138" s="68">
        <f t="shared" si="10"/>
        <v>709121</v>
      </c>
      <c r="M138" s="70">
        <f t="shared" si="11"/>
        <v>742236.71666666667</v>
      </c>
    </row>
    <row r="139" spans="1:13" ht="25.5" x14ac:dyDescent="0.2">
      <c r="A139" s="157"/>
      <c r="B139" s="157"/>
      <c r="C139" s="157"/>
      <c r="D139" s="97" t="s">
        <v>26</v>
      </c>
      <c r="E139" s="97">
        <v>1</v>
      </c>
      <c r="F139" s="64" t="s">
        <v>274</v>
      </c>
      <c r="G139" s="66">
        <v>183000</v>
      </c>
      <c r="H139" s="60">
        <f t="shared" si="8"/>
        <v>217770</v>
      </c>
      <c r="I139" s="67">
        <v>184793.4</v>
      </c>
      <c r="J139" s="67">
        <f t="shared" si="9"/>
        <v>219904.14599999998</v>
      </c>
      <c r="K139" s="68">
        <v>181170</v>
      </c>
      <c r="L139" s="68">
        <f t="shared" si="10"/>
        <v>215592.3</v>
      </c>
      <c r="M139" s="70">
        <f t="shared" si="11"/>
        <v>217755.48199999999</v>
      </c>
    </row>
    <row r="140" spans="1:13" x14ac:dyDescent="0.2">
      <c r="A140" s="157"/>
      <c r="B140" s="157"/>
      <c r="C140" s="157"/>
      <c r="D140" s="97" t="s">
        <v>26</v>
      </c>
      <c r="E140" s="97">
        <v>1</v>
      </c>
      <c r="F140" s="64" t="s">
        <v>275</v>
      </c>
      <c r="G140" s="66">
        <v>816000</v>
      </c>
      <c r="H140" s="60">
        <f t="shared" si="8"/>
        <v>971040</v>
      </c>
      <c r="I140" s="67">
        <v>848966.4</v>
      </c>
      <c r="J140" s="67">
        <f t="shared" si="9"/>
        <v>1010270.0159999999</v>
      </c>
      <c r="K140" s="68">
        <v>832320</v>
      </c>
      <c r="L140" s="68">
        <f t="shared" si="10"/>
        <v>990460.79999999993</v>
      </c>
      <c r="M140" s="70">
        <f t="shared" si="11"/>
        <v>990590.27199999988</v>
      </c>
    </row>
    <row r="141" spans="1:13" x14ac:dyDescent="0.2">
      <c r="A141" s="157"/>
      <c r="B141" s="157"/>
      <c r="C141" s="157"/>
      <c r="D141" s="97" t="s">
        <v>26</v>
      </c>
      <c r="E141" s="97">
        <v>1</v>
      </c>
      <c r="F141" s="64" t="s">
        <v>276</v>
      </c>
      <c r="G141" s="66">
        <v>512000</v>
      </c>
      <c r="H141" s="60">
        <f t="shared" si="8"/>
        <v>609280</v>
      </c>
      <c r="I141" s="67">
        <v>564480</v>
      </c>
      <c r="J141" s="67">
        <f t="shared" si="9"/>
        <v>671731.19999999995</v>
      </c>
      <c r="K141" s="68">
        <v>537600</v>
      </c>
      <c r="L141" s="68">
        <f t="shared" si="10"/>
        <v>639744</v>
      </c>
      <c r="M141" s="70">
        <f t="shared" si="11"/>
        <v>640251.73333333328</v>
      </c>
    </row>
    <row r="142" spans="1:13" x14ac:dyDescent="0.2">
      <c r="A142" s="157"/>
      <c r="B142" s="157"/>
      <c r="C142" s="157"/>
      <c r="D142" s="97" t="s">
        <v>26</v>
      </c>
      <c r="E142" s="97">
        <v>1</v>
      </c>
      <c r="F142" s="64" t="s">
        <v>277</v>
      </c>
      <c r="G142" s="66">
        <v>320000</v>
      </c>
      <c r="H142" s="60">
        <f t="shared" si="8"/>
        <v>380800</v>
      </c>
      <c r="I142" s="67">
        <v>323136</v>
      </c>
      <c r="J142" s="67">
        <f t="shared" si="9"/>
        <v>384531.83999999997</v>
      </c>
      <c r="K142" s="68">
        <v>326400</v>
      </c>
      <c r="L142" s="68">
        <f t="shared" si="10"/>
        <v>388416</v>
      </c>
      <c r="M142" s="70">
        <f t="shared" si="11"/>
        <v>384582.61333333328</v>
      </c>
    </row>
    <row r="143" spans="1:13" ht="25.5" x14ac:dyDescent="0.2">
      <c r="A143" s="157"/>
      <c r="B143" s="157"/>
      <c r="C143" s="157"/>
      <c r="D143" s="97" t="s">
        <v>26</v>
      </c>
      <c r="E143" s="97">
        <v>1</v>
      </c>
      <c r="F143" s="64" t="s">
        <v>278</v>
      </c>
      <c r="G143" s="66">
        <v>155790</v>
      </c>
      <c r="H143" s="60">
        <f t="shared" si="8"/>
        <v>185390.1</v>
      </c>
      <c r="I143" s="67">
        <v>149480.50499999998</v>
      </c>
      <c r="J143" s="67">
        <f t="shared" si="9"/>
        <v>177881.80094999998</v>
      </c>
      <c r="K143" s="68">
        <v>157347.9</v>
      </c>
      <c r="L143" s="68">
        <f t="shared" si="10"/>
        <v>187244.00099999999</v>
      </c>
      <c r="M143" s="70">
        <f t="shared" si="11"/>
        <v>183505.30064999999</v>
      </c>
    </row>
    <row r="144" spans="1:13" ht="25.5" x14ac:dyDescent="0.2">
      <c r="A144" s="157"/>
      <c r="B144" s="157"/>
      <c r="C144" s="157"/>
      <c r="D144" s="97" t="s">
        <v>26</v>
      </c>
      <c r="E144" s="97">
        <v>1</v>
      </c>
      <c r="F144" s="64" t="s">
        <v>279</v>
      </c>
      <c r="G144" s="66">
        <v>243962</v>
      </c>
      <c r="H144" s="60">
        <f t="shared" si="8"/>
        <v>290314.77999999997</v>
      </c>
      <c r="I144" s="67">
        <v>236691.93239999999</v>
      </c>
      <c r="J144" s="67">
        <f t="shared" si="9"/>
        <v>281663.39955599996</v>
      </c>
      <c r="K144" s="68">
        <v>241522.38</v>
      </c>
      <c r="L144" s="68">
        <f t="shared" si="10"/>
        <v>287411.63219999999</v>
      </c>
      <c r="M144" s="70">
        <f t="shared" si="11"/>
        <v>286463.27058533329</v>
      </c>
    </row>
    <row r="145" spans="1:13" ht="25.5" x14ac:dyDescent="0.2">
      <c r="A145" s="157"/>
      <c r="B145" s="157"/>
      <c r="C145" s="157"/>
      <c r="D145" s="97" t="s">
        <v>26</v>
      </c>
      <c r="E145" s="97">
        <v>1</v>
      </c>
      <c r="F145" s="64" t="s">
        <v>280</v>
      </c>
      <c r="G145" s="66">
        <v>206766</v>
      </c>
      <c r="H145" s="60">
        <f t="shared" si="8"/>
        <v>246051.53999999998</v>
      </c>
      <c r="I145" s="67">
        <v>231991.45200000002</v>
      </c>
      <c r="J145" s="67">
        <f t="shared" si="9"/>
        <v>276069.82788</v>
      </c>
      <c r="K145" s="68">
        <v>210901.32</v>
      </c>
      <c r="L145" s="68">
        <f t="shared" si="10"/>
        <v>250972.57079999999</v>
      </c>
      <c r="M145" s="70">
        <f t="shared" si="11"/>
        <v>257697.97955999998</v>
      </c>
    </row>
    <row r="146" spans="1:13" x14ac:dyDescent="0.2">
      <c r="A146" s="157"/>
      <c r="B146" s="157"/>
      <c r="C146" s="157"/>
      <c r="D146" s="97" t="s">
        <v>26</v>
      </c>
      <c r="E146" s="97">
        <v>1</v>
      </c>
      <c r="F146" s="64" t="s">
        <v>281</v>
      </c>
      <c r="G146" s="66">
        <v>608000</v>
      </c>
      <c r="H146" s="60">
        <f t="shared" si="8"/>
        <v>723520</v>
      </c>
      <c r="I146" s="67">
        <v>734160</v>
      </c>
      <c r="J146" s="67">
        <f t="shared" si="9"/>
        <v>873650.39999999991</v>
      </c>
      <c r="K146" s="68">
        <v>638400</v>
      </c>
      <c r="L146" s="68">
        <f t="shared" si="10"/>
        <v>759696</v>
      </c>
      <c r="M146" s="70">
        <f t="shared" si="11"/>
        <v>785622.1333333333</v>
      </c>
    </row>
    <row r="147" spans="1:13" x14ac:dyDescent="0.2">
      <c r="A147" s="157"/>
      <c r="B147" s="157"/>
      <c r="C147" s="157"/>
      <c r="D147" s="97" t="s">
        <v>26</v>
      </c>
      <c r="E147" s="97">
        <v>1</v>
      </c>
      <c r="F147" s="64" t="s">
        <v>282</v>
      </c>
      <c r="G147" s="66">
        <v>46000</v>
      </c>
      <c r="H147" s="60">
        <f t="shared" si="8"/>
        <v>54740</v>
      </c>
      <c r="I147" s="67">
        <v>47858.400000000001</v>
      </c>
      <c r="J147" s="67">
        <f t="shared" si="9"/>
        <v>56951.495999999999</v>
      </c>
      <c r="K147" s="68">
        <v>46920</v>
      </c>
      <c r="L147" s="68">
        <f t="shared" si="10"/>
        <v>55834.799999999996</v>
      </c>
      <c r="M147" s="70">
        <f t="shared" si="11"/>
        <v>55842.098666666665</v>
      </c>
    </row>
    <row r="148" spans="1:13" x14ac:dyDescent="0.2">
      <c r="A148" s="157"/>
      <c r="B148" s="157"/>
      <c r="C148" s="157"/>
      <c r="D148" s="97" t="s">
        <v>26</v>
      </c>
      <c r="E148" s="97">
        <v>1</v>
      </c>
      <c r="F148" s="64" t="s">
        <v>283</v>
      </c>
      <c r="G148" s="66">
        <v>238000</v>
      </c>
      <c r="H148" s="60">
        <f t="shared" si="8"/>
        <v>283220</v>
      </c>
      <c r="I148" s="67">
        <v>252399</v>
      </c>
      <c r="J148" s="67">
        <f t="shared" si="9"/>
        <v>300354.81</v>
      </c>
      <c r="K148" s="68">
        <v>240380</v>
      </c>
      <c r="L148" s="68">
        <f t="shared" si="10"/>
        <v>286052.2</v>
      </c>
      <c r="M148" s="70">
        <f t="shared" si="11"/>
        <v>289875.67</v>
      </c>
    </row>
    <row r="149" spans="1:13" x14ac:dyDescent="0.2">
      <c r="A149" s="157"/>
      <c r="B149" s="157"/>
      <c r="C149" s="157"/>
      <c r="D149" s="97" t="s">
        <v>26</v>
      </c>
      <c r="E149" s="97">
        <v>1</v>
      </c>
      <c r="F149" s="64" t="s">
        <v>284</v>
      </c>
      <c r="G149" s="66">
        <v>638000</v>
      </c>
      <c r="H149" s="60">
        <f t="shared" si="8"/>
        <v>759220</v>
      </c>
      <c r="I149" s="67">
        <v>625303.80000000005</v>
      </c>
      <c r="J149" s="67">
        <f t="shared" si="9"/>
        <v>744111.522</v>
      </c>
      <c r="K149" s="68">
        <v>631620</v>
      </c>
      <c r="L149" s="68">
        <f t="shared" si="10"/>
        <v>751627.79999999993</v>
      </c>
      <c r="M149" s="70">
        <f t="shared" si="11"/>
        <v>751653.10733333323</v>
      </c>
    </row>
    <row r="150" spans="1:13" x14ac:dyDescent="0.2">
      <c r="A150" s="157"/>
      <c r="B150" s="157"/>
      <c r="C150" s="157"/>
      <c r="D150" s="97" t="s">
        <v>26</v>
      </c>
      <c r="E150" s="97">
        <v>1</v>
      </c>
      <c r="F150" s="64" t="s">
        <v>285</v>
      </c>
      <c r="G150" s="66">
        <v>412000</v>
      </c>
      <c r="H150" s="60">
        <f t="shared" si="8"/>
        <v>490280</v>
      </c>
      <c r="I150" s="67">
        <v>399228</v>
      </c>
      <c r="J150" s="67">
        <f t="shared" si="9"/>
        <v>475081.32</v>
      </c>
      <c r="K150" s="68">
        <v>420240</v>
      </c>
      <c r="L150" s="68">
        <f t="shared" si="10"/>
        <v>500085.6</v>
      </c>
      <c r="M150" s="70">
        <f t="shared" si="11"/>
        <v>488482.30666666664</v>
      </c>
    </row>
    <row r="151" spans="1:13" x14ac:dyDescent="0.2">
      <c r="A151" s="157"/>
      <c r="B151" s="157"/>
      <c r="C151" s="157"/>
      <c r="D151" s="97" t="s">
        <v>26</v>
      </c>
      <c r="E151" s="97">
        <v>1</v>
      </c>
      <c r="F151" s="64" t="s">
        <v>286</v>
      </c>
      <c r="G151" s="66">
        <v>480000</v>
      </c>
      <c r="H151" s="60">
        <f t="shared" si="8"/>
        <v>571200</v>
      </c>
      <c r="I151" s="67">
        <v>493920</v>
      </c>
      <c r="J151" s="67">
        <f t="shared" si="9"/>
        <v>587764.79999999993</v>
      </c>
      <c r="K151" s="68">
        <v>504000</v>
      </c>
      <c r="L151" s="68">
        <f t="shared" si="10"/>
        <v>599760</v>
      </c>
      <c r="M151" s="70">
        <f t="shared" si="11"/>
        <v>586241.6</v>
      </c>
    </row>
    <row r="152" spans="1:13" x14ac:dyDescent="0.2">
      <c r="A152" s="157"/>
      <c r="B152" s="157"/>
      <c r="C152" s="157"/>
      <c r="D152" s="97" t="s">
        <v>26</v>
      </c>
      <c r="E152" s="97">
        <v>1</v>
      </c>
      <c r="F152" s="64" t="s">
        <v>287</v>
      </c>
      <c r="G152" s="66">
        <v>840000</v>
      </c>
      <c r="H152" s="60">
        <f t="shared" si="8"/>
        <v>999600</v>
      </c>
      <c r="I152" s="67">
        <v>942480.00000000012</v>
      </c>
      <c r="J152" s="67">
        <f t="shared" si="9"/>
        <v>1121551.2000000002</v>
      </c>
      <c r="K152" s="68">
        <v>856800</v>
      </c>
      <c r="L152" s="68">
        <f t="shared" si="10"/>
        <v>1019592</v>
      </c>
      <c r="M152" s="70">
        <f t="shared" si="11"/>
        <v>1046914.4</v>
      </c>
    </row>
    <row r="153" spans="1:13" x14ac:dyDescent="0.2">
      <c r="A153" s="157"/>
      <c r="B153" s="157"/>
      <c r="C153" s="157"/>
      <c r="D153" s="97" t="s">
        <v>26</v>
      </c>
      <c r="E153" s="97">
        <v>1</v>
      </c>
      <c r="F153" s="64" t="s">
        <v>288</v>
      </c>
      <c r="G153" s="66">
        <v>130000</v>
      </c>
      <c r="H153" s="60">
        <f t="shared" si="8"/>
        <v>154700</v>
      </c>
      <c r="I153" s="67">
        <v>150995</v>
      </c>
      <c r="J153" s="67">
        <f t="shared" si="9"/>
        <v>179684.05</v>
      </c>
      <c r="K153" s="68">
        <v>131300</v>
      </c>
      <c r="L153" s="68">
        <f t="shared" si="10"/>
        <v>156247</v>
      </c>
      <c r="M153" s="70">
        <f t="shared" si="11"/>
        <v>163543.68333333332</v>
      </c>
    </row>
    <row r="154" spans="1:13" x14ac:dyDescent="0.2">
      <c r="A154" s="157"/>
      <c r="B154" s="157"/>
      <c r="C154" s="157"/>
      <c r="D154" s="97" t="s">
        <v>26</v>
      </c>
      <c r="E154" s="97">
        <v>1</v>
      </c>
      <c r="F154" s="64" t="s">
        <v>289</v>
      </c>
      <c r="G154" s="66">
        <v>460000</v>
      </c>
      <c r="H154" s="60">
        <f t="shared" si="8"/>
        <v>547400</v>
      </c>
      <c r="I154" s="67">
        <v>464508</v>
      </c>
      <c r="J154" s="67">
        <f t="shared" si="9"/>
        <v>552764.52</v>
      </c>
      <c r="K154" s="68">
        <v>455400</v>
      </c>
      <c r="L154" s="68">
        <f t="shared" si="10"/>
        <v>541926</v>
      </c>
      <c r="M154" s="70">
        <f t="shared" si="11"/>
        <v>547363.50666666671</v>
      </c>
    </row>
    <row r="155" spans="1:13" x14ac:dyDescent="0.2">
      <c r="A155" s="159">
        <v>16</v>
      </c>
      <c r="B155" s="157" t="s">
        <v>290</v>
      </c>
      <c r="C155" s="157" t="s">
        <v>291</v>
      </c>
      <c r="D155" s="97" t="s">
        <v>26</v>
      </c>
      <c r="E155" s="97">
        <v>1</v>
      </c>
      <c r="F155" s="64" t="s">
        <v>292</v>
      </c>
      <c r="G155" s="66">
        <v>213330</v>
      </c>
      <c r="H155" s="60">
        <f t="shared" si="8"/>
        <v>253862.69999999998</v>
      </c>
      <c r="I155" s="67">
        <v>221948.53200000001</v>
      </c>
      <c r="J155" s="67">
        <f t="shared" si="9"/>
        <v>264118.75307999999</v>
      </c>
      <c r="K155" s="68">
        <v>217596.6</v>
      </c>
      <c r="L155" s="68">
        <f t="shared" si="10"/>
        <v>258939.954</v>
      </c>
      <c r="M155" s="70">
        <f t="shared" si="11"/>
        <v>258973.80236</v>
      </c>
    </row>
    <row r="156" spans="1:13" x14ac:dyDescent="0.2">
      <c r="A156" s="159"/>
      <c r="B156" s="157"/>
      <c r="C156" s="157"/>
      <c r="D156" s="97" t="s">
        <v>26</v>
      </c>
      <c r="E156" s="97">
        <v>1</v>
      </c>
      <c r="F156" s="64" t="s">
        <v>293</v>
      </c>
      <c r="G156" s="66">
        <v>453460</v>
      </c>
      <c r="H156" s="60">
        <f t="shared" si="8"/>
        <v>539617.4</v>
      </c>
      <c r="I156" s="67">
        <v>499939.65</v>
      </c>
      <c r="J156" s="67">
        <f t="shared" si="9"/>
        <v>594928.18350000004</v>
      </c>
      <c r="K156" s="68">
        <v>476133</v>
      </c>
      <c r="L156" s="68">
        <f t="shared" si="10"/>
        <v>566598.27</v>
      </c>
      <c r="M156" s="70">
        <f t="shared" si="11"/>
        <v>567047.95116666669</v>
      </c>
    </row>
    <row r="157" spans="1:13" x14ac:dyDescent="0.2">
      <c r="A157" s="159"/>
      <c r="B157" s="157"/>
      <c r="C157" s="157"/>
      <c r="D157" s="97" t="s">
        <v>26</v>
      </c>
      <c r="E157" s="97">
        <v>1</v>
      </c>
      <c r="F157" s="64" t="s">
        <v>294</v>
      </c>
      <c r="G157" s="66">
        <v>135000</v>
      </c>
      <c r="H157" s="60">
        <f t="shared" si="8"/>
        <v>160650</v>
      </c>
      <c r="I157" s="67">
        <v>136323</v>
      </c>
      <c r="J157" s="67">
        <f t="shared" si="9"/>
        <v>162224.37</v>
      </c>
      <c r="K157" s="68">
        <v>137700</v>
      </c>
      <c r="L157" s="68">
        <f t="shared" si="10"/>
        <v>163863</v>
      </c>
      <c r="M157" s="70">
        <f t="shared" si="11"/>
        <v>162245.79</v>
      </c>
    </row>
    <row r="158" spans="1:13" x14ac:dyDescent="0.2">
      <c r="A158" s="159"/>
      <c r="B158" s="157"/>
      <c r="C158" s="157"/>
      <c r="D158" s="97" t="s">
        <v>26</v>
      </c>
      <c r="E158" s="97">
        <v>1</v>
      </c>
      <c r="F158" s="64" t="s">
        <v>295</v>
      </c>
      <c r="G158" s="66">
        <v>435000</v>
      </c>
      <c r="H158" s="60">
        <f t="shared" si="8"/>
        <v>517650</v>
      </c>
      <c r="I158" s="67">
        <v>417382.5</v>
      </c>
      <c r="J158" s="67">
        <f t="shared" si="9"/>
        <v>496685.17499999999</v>
      </c>
      <c r="K158" s="68">
        <v>439350</v>
      </c>
      <c r="L158" s="68">
        <f t="shared" si="10"/>
        <v>522826.5</v>
      </c>
      <c r="M158" s="70">
        <f t="shared" si="11"/>
        <v>512387.22500000003</v>
      </c>
    </row>
    <row r="159" spans="1:13" x14ac:dyDescent="0.2">
      <c r="A159" s="159"/>
      <c r="B159" s="157"/>
      <c r="C159" s="157"/>
      <c r="D159" s="97" t="s">
        <v>26</v>
      </c>
      <c r="E159" s="97">
        <v>1</v>
      </c>
      <c r="F159" s="64" t="s">
        <v>296</v>
      </c>
      <c r="G159" s="66">
        <v>98000</v>
      </c>
      <c r="H159" s="60">
        <f t="shared" si="8"/>
        <v>116620</v>
      </c>
      <c r="I159" s="67">
        <v>95079.599999999991</v>
      </c>
      <c r="J159" s="67">
        <f t="shared" si="9"/>
        <v>113144.72399999999</v>
      </c>
      <c r="K159" s="68">
        <v>97020</v>
      </c>
      <c r="L159" s="68">
        <f t="shared" si="10"/>
        <v>115453.79999999999</v>
      </c>
      <c r="M159" s="70">
        <f t="shared" si="11"/>
        <v>115072.84133333333</v>
      </c>
    </row>
    <row r="160" spans="1:13" x14ac:dyDescent="0.2">
      <c r="A160" s="159"/>
      <c r="B160" s="157"/>
      <c r="C160" s="157"/>
      <c r="D160" s="97" t="s">
        <v>26</v>
      </c>
      <c r="E160" s="97">
        <v>1</v>
      </c>
      <c r="F160" s="64" t="s">
        <v>297</v>
      </c>
      <c r="G160" s="66">
        <v>427000</v>
      </c>
      <c r="H160" s="60">
        <f t="shared" si="8"/>
        <v>508130</v>
      </c>
      <c r="I160" s="67">
        <v>479094.00000000006</v>
      </c>
      <c r="J160" s="67">
        <f t="shared" si="9"/>
        <v>570121.86</v>
      </c>
      <c r="K160" s="68">
        <v>435540</v>
      </c>
      <c r="L160" s="68">
        <f t="shared" si="10"/>
        <v>518292.6</v>
      </c>
      <c r="M160" s="70">
        <f t="shared" si="11"/>
        <v>532181.48666666669</v>
      </c>
    </row>
    <row r="161" spans="1:13" x14ac:dyDescent="0.2">
      <c r="A161" s="159"/>
      <c r="B161" s="157"/>
      <c r="C161" s="157"/>
      <c r="D161" s="97" t="s">
        <v>26</v>
      </c>
      <c r="E161" s="97">
        <v>1</v>
      </c>
      <c r="F161" s="64" t="s">
        <v>298</v>
      </c>
      <c r="G161" s="66">
        <v>278204</v>
      </c>
      <c r="H161" s="60">
        <f t="shared" si="8"/>
        <v>331062.76</v>
      </c>
      <c r="I161" s="67">
        <v>335931.33</v>
      </c>
      <c r="J161" s="67">
        <f t="shared" si="9"/>
        <v>399758.28269999998</v>
      </c>
      <c r="K161" s="68">
        <v>292114.2</v>
      </c>
      <c r="L161" s="68">
        <f t="shared" si="10"/>
        <v>347615.89799999999</v>
      </c>
      <c r="M161" s="70">
        <f t="shared" si="11"/>
        <v>359478.98023333331</v>
      </c>
    </row>
    <row r="162" spans="1:13" x14ac:dyDescent="0.2">
      <c r="A162" s="159"/>
      <c r="B162" s="157"/>
      <c r="C162" s="157"/>
      <c r="D162" s="97" t="s">
        <v>26</v>
      </c>
      <c r="E162" s="97">
        <v>1</v>
      </c>
      <c r="F162" s="64" t="s">
        <v>299</v>
      </c>
      <c r="G162" s="66">
        <v>146000</v>
      </c>
      <c r="H162" s="60">
        <f t="shared" si="8"/>
        <v>173740</v>
      </c>
      <c r="I162" s="67">
        <v>151898.4</v>
      </c>
      <c r="J162" s="67">
        <f t="shared" si="9"/>
        <v>180759.09599999999</v>
      </c>
      <c r="K162" s="68">
        <v>148920</v>
      </c>
      <c r="L162" s="68">
        <f t="shared" si="10"/>
        <v>177214.8</v>
      </c>
      <c r="M162" s="70">
        <f t="shared" si="11"/>
        <v>177237.96533333333</v>
      </c>
    </row>
    <row r="163" spans="1:13" x14ac:dyDescent="0.2">
      <c r="A163" s="159"/>
      <c r="B163" s="157"/>
      <c r="C163" s="157"/>
      <c r="D163" s="97" t="s">
        <v>26</v>
      </c>
      <c r="E163" s="97">
        <v>1</v>
      </c>
      <c r="F163" s="64" t="s">
        <v>300</v>
      </c>
      <c r="G163" s="66">
        <v>58000</v>
      </c>
      <c r="H163" s="60">
        <f t="shared" si="8"/>
        <v>69020</v>
      </c>
      <c r="I163" s="67">
        <v>61509</v>
      </c>
      <c r="J163" s="67">
        <f t="shared" si="9"/>
        <v>73195.709999999992</v>
      </c>
      <c r="K163" s="68">
        <v>58580</v>
      </c>
      <c r="L163" s="68">
        <f t="shared" si="10"/>
        <v>69710.2</v>
      </c>
      <c r="M163" s="70">
        <f t="shared" si="11"/>
        <v>70641.969999999987</v>
      </c>
    </row>
    <row r="164" spans="1:13" ht="25.5" x14ac:dyDescent="0.2">
      <c r="A164" s="159"/>
      <c r="B164" s="157"/>
      <c r="C164" s="157"/>
      <c r="D164" s="97" t="s">
        <v>26</v>
      </c>
      <c r="E164" s="97">
        <v>1</v>
      </c>
      <c r="F164" s="64" t="s">
        <v>301</v>
      </c>
      <c r="G164" s="66">
        <v>300850</v>
      </c>
      <c r="H164" s="60">
        <f t="shared" si="8"/>
        <v>358011.5</v>
      </c>
      <c r="I164" s="67">
        <v>294863.08500000002</v>
      </c>
      <c r="J164" s="67">
        <f t="shared" si="9"/>
        <v>350887.07115000003</v>
      </c>
      <c r="K164" s="68">
        <v>297841.5</v>
      </c>
      <c r="L164" s="68">
        <f t="shared" si="10"/>
        <v>354431.38500000001</v>
      </c>
      <c r="M164" s="70">
        <f t="shared" si="11"/>
        <v>354443.31871666666</v>
      </c>
    </row>
    <row r="165" spans="1:13" ht="25.5" x14ac:dyDescent="0.2">
      <c r="A165" s="159"/>
      <c r="B165" s="157"/>
      <c r="C165" s="157"/>
      <c r="D165" s="97" t="s">
        <v>26</v>
      </c>
      <c r="E165" s="97">
        <v>1</v>
      </c>
      <c r="F165" s="64" t="s">
        <v>302</v>
      </c>
      <c r="G165" s="66">
        <v>245000</v>
      </c>
      <c r="H165" s="60">
        <f t="shared" si="8"/>
        <v>291550</v>
      </c>
      <c r="I165" s="67">
        <v>237405</v>
      </c>
      <c r="J165" s="67">
        <f t="shared" si="9"/>
        <v>282511.95</v>
      </c>
      <c r="K165" s="68">
        <v>249900</v>
      </c>
      <c r="L165" s="68">
        <f t="shared" si="10"/>
        <v>297381</v>
      </c>
      <c r="M165" s="70">
        <f t="shared" si="11"/>
        <v>290480.98333333334</v>
      </c>
    </row>
    <row r="166" spans="1:13" ht="25.5" x14ac:dyDescent="0.2">
      <c r="A166" s="159"/>
      <c r="B166" s="157"/>
      <c r="C166" s="157"/>
      <c r="D166" s="97" t="s">
        <v>26</v>
      </c>
      <c r="E166" s="97">
        <v>1</v>
      </c>
      <c r="F166" s="64" t="s">
        <v>303</v>
      </c>
      <c r="G166" s="66">
        <v>257090</v>
      </c>
      <c r="H166" s="60">
        <f t="shared" si="8"/>
        <v>305937.09999999998</v>
      </c>
      <c r="I166" s="67">
        <v>264545.61</v>
      </c>
      <c r="J166" s="67">
        <f t="shared" si="9"/>
        <v>314809.27589999995</v>
      </c>
      <c r="K166" s="68">
        <v>269944.5</v>
      </c>
      <c r="L166" s="68">
        <f t="shared" si="10"/>
        <v>321233.95499999996</v>
      </c>
      <c r="M166" s="70">
        <f t="shared" si="11"/>
        <v>313993.44363333326</v>
      </c>
    </row>
    <row r="167" spans="1:13" ht="38.25" x14ac:dyDescent="0.2">
      <c r="A167" s="159"/>
      <c r="B167" s="157"/>
      <c r="C167" s="157"/>
      <c r="D167" s="97" t="s">
        <v>26</v>
      </c>
      <c r="E167" s="97">
        <v>1</v>
      </c>
      <c r="F167" s="64" t="s">
        <v>304</v>
      </c>
      <c r="G167" s="66">
        <v>120000</v>
      </c>
      <c r="H167" s="60">
        <f t="shared" si="8"/>
        <v>142800</v>
      </c>
      <c r="I167" s="67">
        <v>134640</v>
      </c>
      <c r="J167" s="67">
        <f t="shared" si="9"/>
        <v>160221.6</v>
      </c>
      <c r="K167" s="68">
        <v>122400</v>
      </c>
      <c r="L167" s="68">
        <f t="shared" si="10"/>
        <v>145656</v>
      </c>
      <c r="M167" s="70">
        <f t="shared" si="11"/>
        <v>149559.19999999998</v>
      </c>
    </row>
    <row r="168" spans="1:13" x14ac:dyDescent="0.2">
      <c r="A168" s="159"/>
      <c r="B168" s="157"/>
      <c r="C168" s="157"/>
      <c r="D168" s="97" t="s">
        <v>26</v>
      </c>
      <c r="E168" s="97">
        <v>1</v>
      </c>
      <c r="F168" s="64" t="s">
        <v>305</v>
      </c>
      <c r="G168" s="66">
        <v>27678</v>
      </c>
      <c r="H168" s="60">
        <f t="shared" si="8"/>
        <v>32936.82</v>
      </c>
      <c r="I168" s="67">
        <v>32147.996999999996</v>
      </c>
      <c r="J168" s="67">
        <f t="shared" si="9"/>
        <v>38256.116429999995</v>
      </c>
      <c r="K168" s="68">
        <v>27954.78</v>
      </c>
      <c r="L168" s="68">
        <f t="shared" si="10"/>
        <v>33266.188199999997</v>
      </c>
      <c r="M168" s="70">
        <f t="shared" si="11"/>
        <v>34819.708210000004</v>
      </c>
    </row>
    <row r="169" spans="1:13" x14ac:dyDescent="0.2">
      <c r="A169" s="159"/>
      <c r="B169" s="157"/>
      <c r="C169" s="157"/>
      <c r="D169" s="97" t="s">
        <v>26</v>
      </c>
      <c r="E169" s="97">
        <v>1</v>
      </c>
      <c r="F169" s="64" t="s">
        <v>306</v>
      </c>
      <c r="G169" s="66">
        <v>380000</v>
      </c>
      <c r="H169" s="60">
        <f t="shared" si="8"/>
        <v>452200</v>
      </c>
      <c r="I169" s="67">
        <v>383724</v>
      </c>
      <c r="J169" s="67">
        <f t="shared" si="9"/>
        <v>456631.56</v>
      </c>
      <c r="K169" s="68">
        <v>376200</v>
      </c>
      <c r="L169" s="68">
        <f t="shared" si="10"/>
        <v>447678</v>
      </c>
      <c r="M169" s="70">
        <f t="shared" si="11"/>
        <v>452169.85333333333</v>
      </c>
    </row>
    <row r="170" spans="1:13" x14ac:dyDescent="0.2">
      <c r="A170" s="159"/>
      <c r="B170" s="157"/>
      <c r="C170" s="157"/>
      <c r="D170" s="97" t="s">
        <v>26</v>
      </c>
      <c r="E170" s="97">
        <v>1</v>
      </c>
      <c r="F170" s="64" t="s">
        <v>307</v>
      </c>
      <c r="G170" s="66">
        <v>468000</v>
      </c>
      <c r="H170" s="60">
        <f t="shared" si="8"/>
        <v>556920</v>
      </c>
      <c r="I170" s="67">
        <v>486907.2</v>
      </c>
      <c r="J170" s="67">
        <f t="shared" si="9"/>
        <v>579419.56799999997</v>
      </c>
      <c r="K170" s="68">
        <v>477360</v>
      </c>
      <c r="L170" s="68">
        <f t="shared" si="10"/>
        <v>568058.4</v>
      </c>
      <c r="M170" s="70">
        <f t="shared" si="11"/>
        <v>568132.65599999996</v>
      </c>
    </row>
    <row r="171" spans="1:13" x14ac:dyDescent="0.2">
      <c r="A171" s="159"/>
      <c r="B171" s="157"/>
      <c r="C171" s="157"/>
      <c r="D171" s="97" t="s">
        <v>26</v>
      </c>
      <c r="E171" s="97">
        <v>1</v>
      </c>
      <c r="F171" s="64" t="s">
        <v>308</v>
      </c>
      <c r="G171" s="66">
        <v>168000</v>
      </c>
      <c r="H171" s="60">
        <f t="shared" si="8"/>
        <v>199920</v>
      </c>
      <c r="I171" s="67">
        <v>185220</v>
      </c>
      <c r="J171" s="67">
        <f t="shared" si="9"/>
        <v>220411.8</v>
      </c>
      <c r="K171" s="68">
        <v>176400</v>
      </c>
      <c r="L171" s="68">
        <f t="shared" si="10"/>
        <v>209916</v>
      </c>
      <c r="M171" s="70">
        <f t="shared" si="11"/>
        <v>210082.6</v>
      </c>
    </row>
    <row r="172" spans="1:13" x14ac:dyDescent="0.2">
      <c r="A172" s="159"/>
      <c r="B172" s="157"/>
      <c r="C172" s="157"/>
      <c r="D172" s="97" t="s">
        <v>26</v>
      </c>
      <c r="E172" s="97">
        <v>1</v>
      </c>
      <c r="F172" s="64" t="s">
        <v>309</v>
      </c>
      <c r="G172" s="66">
        <v>414079</v>
      </c>
      <c r="H172" s="60">
        <f t="shared" si="8"/>
        <v>492754.00999999995</v>
      </c>
      <c r="I172" s="67">
        <v>418136.9742</v>
      </c>
      <c r="J172" s="67">
        <f t="shared" si="9"/>
        <v>497582.99929799995</v>
      </c>
      <c r="K172" s="68">
        <v>422360.58</v>
      </c>
      <c r="L172" s="68">
        <f t="shared" si="10"/>
        <v>502609.09019999998</v>
      </c>
      <c r="M172" s="70">
        <f t="shared" si="11"/>
        <v>497648.69983266667</v>
      </c>
    </row>
    <row r="173" spans="1:13" x14ac:dyDescent="0.2">
      <c r="A173" s="159"/>
      <c r="B173" s="157"/>
      <c r="C173" s="157"/>
      <c r="D173" s="97" t="s">
        <v>26</v>
      </c>
      <c r="E173" s="97">
        <v>1</v>
      </c>
      <c r="F173" s="64" t="s">
        <v>310</v>
      </c>
      <c r="G173" s="66">
        <v>110000</v>
      </c>
      <c r="H173" s="60">
        <f t="shared" si="8"/>
        <v>130900</v>
      </c>
      <c r="I173" s="67">
        <v>105545</v>
      </c>
      <c r="J173" s="67">
        <f t="shared" si="9"/>
        <v>125598.54999999999</v>
      </c>
      <c r="K173" s="68">
        <v>111100</v>
      </c>
      <c r="L173" s="68">
        <f t="shared" si="10"/>
        <v>132209</v>
      </c>
      <c r="M173" s="70">
        <f t="shared" si="11"/>
        <v>129569.18333333333</v>
      </c>
    </row>
    <row r="174" spans="1:13" x14ac:dyDescent="0.2">
      <c r="G174" s="71"/>
      <c r="H174" s="71">
        <f t="shared" ref="H174:L174" si="12">SUM(H5:H173)</f>
        <v>68987428.748000011</v>
      </c>
      <c r="I174" s="71"/>
      <c r="J174" s="71">
        <f t="shared" si="12"/>
        <v>72790110.949423015</v>
      </c>
      <c r="K174" s="71"/>
      <c r="L174" s="71">
        <f t="shared" si="12"/>
        <v>70334854.590560019</v>
      </c>
      <c r="M174" s="71">
        <f>SUM(M5:M173)</f>
        <v>70437670.595994323</v>
      </c>
    </row>
  </sheetData>
  <mergeCells count="52">
    <mergeCell ref="A122:A154"/>
    <mergeCell ref="B122:B154"/>
    <mergeCell ref="C122:C154"/>
    <mergeCell ref="A155:A173"/>
    <mergeCell ref="B155:B173"/>
    <mergeCell ref="C155:C173"/>
    <mergeCell ref="A96:A98"/>
    <mergeCell ref="B96:B98"/>
    <mergeCell ref="C96:C98"/>
    <mergeCell ref="A99:A121"/>
    <mergeCell ref="B99:B121"/>
    <mergeCell ref="C99:C121"/>
    <mergeCell ref="A90:A91"/>
    <mergeCell ref="B90:B91"/>
    <mergeCell ref="C90:C91"/>
    <mergeCell ref="A92:A95"/>
    <mergeCell ref="B92:B95"/>
    <mergeCell ref="C92:C95"/>
    <mergeCell ref="A28:A36"/>
    <mergeCell ref="B28:B36"/>
    <mergeCell ref="C28:C36"/>
    <mergeCell ref="A37:A89"/>
    <mergeCell ref="B37:B89"/>
    <mergeCell ref="C37:C89"/>
    <mergeCell ref="A18:A20"/>
    <mergeCell ref="B18:B20"/>
    <mergeCell ref="C18:C20"/>
    <mergeCell ref="A22:A27"/>
    <mergeCell ref="B22:B27"/>
    <mergeCell ref="C22:C27"/>
    <mergeCell ref="A12:A14"/>
    <mergeCell ref="B12:B14"/>
    <mergeCell ref="C12:C14"/>
    <mergeCell ref="A15:A17"/>
    <mergeCell ref="B15:B17"/>
    <mergeCell ref="C15:C17"/>
    <mergeCell ref="A6:A8"/>
    <mergeCell ref="B6:B8"/>
    <mergeCell ref="C6:C8"/>
    <mergeCell ref="A9:A11"/>
    <mergeCell ref="B9:B11"/>
    <mergeCell ref="C9:C11"/>
    <mergeCell ref="A2:M2"/>
    <mergeCell ref="G3:H3"/>
    <mergeCell ref="I3:J3"/>
    <mergeCell ref="K3:L3"/>
    <mergeCell ref="A3:A4"/>
    <mergeCell ref="B3:B4"/>
    <mergeCell ref="C3:C4"/>
    <mergeCell ref="F3:F4"/>
    <mergeCell ref="D3:D4"/>
    <mergeCell ref="E3: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46F52-0BA1-40AC-9AAF-5AEFE22B62DE}">
  <dimension ref="A1:M131"/>
  <sheetViews>
    <sheetView zoomScale="80" zoomScaleNormal="80" workbookViewId="0">
      <selection activeCell="J3" sqref="J3:K3"/>
    </sheetView>
  </sheetViews>
  <sheetFormatPr baseColWidth="10" defaultRowHeight="12.75" x14ac:dyDescent="0.2"/>
  <cols>
    <col min="1" max="1" width="7.42578125" style="101" customWidth="1"/>
    <col min="2" max="2" width="21.42578125" style="102" customWidth="1"/>
    <col min="3" max="3" width="46.85546875" style="103" customWidth="1"/>
    <col min="4" max="4" width="14.140625" style="103" customWidth="1"/>
    <col min="5" max="5" width="14.140625" style="100" customWidth="1"/>
    <col min="6" max="6" width="15.42578125" style="123" customWidth="1"/>
    <col min="7" max="7" width="15.28515625" style="123" customWidth="1"/>
    <col min="8" max="8" width="15.42578125" style="123" customWidth="1"/>
    <col min="9" max="9" width="15.140625" style="123" customWidth="1"/>
    <col min="10" max="10" width="15" style="106" customWidth="1"/>
    <col min="11" max="11" width="15.140625" style="123" customWidth="1"/>
    <col min="12" max="12" width="16.5703125" style="106" bestFit="1" customWidth="1"/>
    <col min="13" max="16384" width="11.42578125" style="106"/>
  </cols>
  <sheetData>
    <row r="1" spans="1:13" s="162" customFormat="1" x14ac:dyDescent="0.25">
      <c r="A1" s="160"/>
      <c r="B1" s="161"/>
      <c r="C1" s="161"/>
      <c r="D1" s="161"/>
      <c r="E1" s="161"/>
      <c r="F1" s="161"/>
      <c r="G1" s="161"/>
      <c r="H1" s="161"/>
      <c r="I1" s="161"/>
      <c r="J1" s="161"/>
      <c r="K1" s="161"/>
      <c r="L1" s="161"/>
      <c r="M1" s="161"/>
    </row>
    <row r="2" spans="1:13" s="8" customFormat="1" ht="23.25" customHeight="1" x14ac:dyDescent="0.2">
      <c r="A2" s="148" t="s">
        <v>432</v>
      </c>
      <c r="B2" s="148"/>
      <c r="C2" s="148"/>
      <c r="D2" s="148"/>
      <c r="E2" s="148"/>
      <c r="F2" s="148"/>
      <c r="G2" s="148"/>
      <c r="H2" s="148"/>
      <c r="I2" s="148"/>
      <c r="J2" s="148"/>
      <c r="K2" s="148"/>
      <c r="L2" s="148"/>
    </row>
    <row r="3" spans="1:13" s="8" customFormat="1" x14ac:dyDescent="0.2">
      <c r="A3" s="151" t="s">
        <v>22</v>
      </c>
      <c r="B3" s="164" t="s">
        <v>111</v>
      </c>
      <c r="C3" s="164" t="s">
        <v>112</v>
      </c>
      <c r="D3" s="164" t="s">
        <v>4</v>
      </c>
      <c r="E3" s="164" t="s">
        <v>25</v>
      </c>
      <c r="F3" s="165" t="s">
        <v>402</v>
      </c>
      <c r="G3" s="165"/>
      <c r="H3" s="165" t="s">
        <v>403</v>
      </c>
      <c r="I3" s="165"/>
      <c r="J3" s="164" t="s">
        <v>446</v>
      </c>
      <c r="K3" s="164"/>
      <c r="L3" s="14" t="s">
        <v>342</v>
      </c>
    </row>
    <row r="4" spans="1:13" s="62" customFormat="1" ht="25.5" x14ac:dyDescent="0.2">
      <c r="A4" s="151"/>
      <c r="B4" s="164"/>
      <c r="C4" s="164"/>
      <c r="D4" s="164"/>
      <c r="E4" s="164"/>
      <c r="F4" s="108" t="s">
        <v>343</v>
      </c>
      <c r="G4" s="108" t="s">
        <v>344</v>
      </c>
      <c r="H4" s="108" t="s">
        <v>343</v>
      </c>
      <c r="I4" s="108" t="s">
        <v>344</v>
      </c>
      <c r="J4" s="14" t="s">
        <v>343</v>
      </c>
      <c r="K4" s="108" t="s">
        <v>344</v>
      </c>
      <c r="L4" s="107" t="s">
        <v>431</v>
      </c>
    </row>
    <row r="5" spans="1:13" ht="25.5" x14ac:dyDescent="0.2">
      <c r="A5" s="163">
        <v>1</v>
      </c>
      <c r="B5" s="163" t="s">
        <v>352</v>
      </c>
      <c r="C5" s="98" t="s">
        <v>364</v>
      </c>
      <c r="D5" s="99" t="s">
        <v>376</v>
      </c>
      <c r="E5" s="97">
        <v>1</v>
      </c>
      <c r="F5" s="122">
        <v>168184</v>
      </c>
      <c r="G5" s="122">
        <f>(F5*19%)+F5</f>
        <v>200138.96</v>
      </c>
      <c r="H5" s="122">
        <f>+I5/1.19</f>
        <v>161176.4705882353</v>
      </c>
      <c r="I5" s="122">
        <v>191800</v>
      </c>
      <c r="J5" s="122">
        <f>+K5/1.19</f>
        <v>182352.9411764706</v>
      </c>
      <c r="K5" s="122">
        <v>217000</v>
      </c>
      <c r="L5" s="124">
        <f>(G5+I5+K5)/3</f>
        <v>202979.65333333332</v>
      </c>
    </row>
    <row r="6" spans="1:13" ht="25.5" x14ac:dyDescent="0.2">
      <c r="A6" s="163"/>
      <c r="B6" s="163"/>
      <c r="C6" s="98" t="s">
        <v>364</v>
      </c>
      <c r="D6" s="99" t="s">
        <v>411</v>
      </c>
      <c r="E6" s="97">
        <v>1</v>
      </c>
      <c r="F6" s="122">
        <v>84055</v>
      </c>
      <c r="G6" s="122">
        <f t="shared" ref="G6:G59" si="0">(F6*19%)+F6</f>
        <v>100025.45</v>
      </c>
      <c r="H6" s="122">
        <f t="shared" ref="H6:H59" si="1">+I6/1.19</f>
        <v>84789.915966386558</v>
      </c>
      <c r="I6" s="122">
        <v>100900</v>
      </c>
      <c r="J6" s="122">
        <f t="shared" ref="J6:J59" si="2">+K6/1.19</f>
        <v>99993.277310924372</v>
      </c>
      <c r="K6" s="122">
        <v>118992</v>
      </c>
      <c r="L6" s="124">
        <f t="shared" ref="L6:L59" si="3">(G6+I6+K6)/3</f>
        <v>106639.15000000001</v>
      </c>
    </row>
    <row r="7" spans="1:13" ht="25.5" x14ac:dyDescent="0.2">
      <c r="A7" s="163"/>
      <c r="B7" s="163"/>
      <c r="C7" s="98" t="s">
        <v>365</v>
      </c>
      <c r="D7" s="99" t="s">
        <v>376</v>
      </c>
      <c r="E7" s="97">
        <v>1</v>
      </c>
      <c r="F7" s="122">
        <v>229198</v>
      </c>
      <c r="G7" s="122">
        <f t="shared" si="0"/>
        <v>272745.62</v>
      </c>
      <c r="H7" s="122">
        <f t="shared" si="1"/>
        <v>211848.73949579833</v>
      </c>
      <c r="I7" s="122">
        <v>252100</v>
      </c>
      <c r="J7" s="122">
        <f t="shared" si="2"/>
        <v>192851.26050420169</v>
      </c>
      <c r="K7" s="122">
        <v>229493</v>
      </c>
      <c r="L7" s="124">
        <f t="shared" si="3"/>
        <v>251446.20666666667</v>
      </c>
    </row>
    <row r="8" spans="1:13" ht="25.5" x14ac:dyDescent="0.2">
      <c r="A8" s="163"/>
      <c r="B8" s="163"/>
      <c r="C8" s="98" t="s">
        <v>365</v>
      </c>
      <c r="D8" s="99" t="s">
        <v>412</v>
      </c>
      <c r="E8" s="97">
        <v>1</v>
      </c>
      <c r="F8" s="122">
        <v>100306</v>
      </c>
      <c r="G8" s="122">
        <f>(F8*19%)+F8</f>
        <v>119364.14</v>
      </c>
      <c r="H8" s="122">
        <f t="shared" si="1"/>
        <v>83949.579831932773</v>
      </c>
      <c r="I8" s="122">
        <v>99900</v>
      </c>
      <c r="J8" s="122">
        <f t="shared" si="2"/>
        <v>90672.268907563033</v>
      </c>
      <c r="K8" s="122">
        <v>107900</v>
      </c>
      <c r="L8" s="124">
        <f t="shared" si="3"/>
        <v>109054.71333333333</v>
      </c>
    </row>
    <row r="9" spans="1:13" ht="25.5" x14ac:dyDescent="0.2">
      <c r="A9" s="163"/>
      <c r="B9" s="163"/>
      <c r="C9" s="98" t="s">
        <v>369</v>
      </c>
      <c r="D9" s="110" t="s">
        <v>413</v>
      </c>
      <c r="E9" s="97">
        <v>1</v>
      </c>
      <c r="F9" s="122">
        <v>2926</v>
      </c>
      <c r="G9" s="122">
        <f t="shared" si="0"/>
        <v>3481.94</v>
      </c>
      <c r="H9" s="122">
        <f t="shared" si="1"/>
        <v>3025.2100840336134</v>
      </c>
      <c r="I9" s="122">
        <v>3600</v>
      </c>
      <c r="J9" s="122">
        <f t="shared" si="2"/>
        <v>3193.2773109243699</v>
      </c>
      <c r="K9" s="122">
        <v>3800</v>
      </c>
      <c r="L9" s="124">
        <f t="shared" si="3"/>
        <v>3627.3133333333335</v>
      </c>
    </row>
    <row r="10" spans="1:13" ht="25.5" x14ac:dyDescent="0.2">
      <c r="A10" s="163"/>
      <c r="B10" s="163"/>
      <c r="C10" s="98" t="s">
        <v>370</v>
      </c>
      <c r="D10" s="110" t="s">
        <v>413</v>
      </c>
      <c r="E10" s="97">
        <v>1</v>
      </c>
      <c r="F10" s="122">
        <v>2926</v>
      </c>
      <c r="G10" s="122">
        <f t="shared" si="0"/>
        <v>3481.94</v>
      </c>
      <c r="H10" s="122">
        <f t="shared" si="1"/>
        <v>3025.2100840336134</v>
      </c>
      <c r="I10" s="122">
        <v>3600</v>
      </c>
      <c r="J10" s="122">
        <f t="shared" si="2"/>
        <v>3193.2773109243699</v>
      </c>
      <c r="K10" s="122">
        <v>3800</v>
      </c>
      <c r="L10" s="124">
        <f t="shared" si="3"/>
        <v>3627.3133333333335</v>
      </c>
    </row>
    <row r="11" spans="1:13" ht="25.5" x14ac:dyDescent="0.2">
      <c r="A11" s="166">
        <v>2</v>
      </c>
      <c r="B11" s="166" t="s">
        <v>353</v>
      </c>
      <c r="C11" s="98" t="s">
        <v>366</v>
      </c>
      <c r="D11" s="99" t="s">
        <v>377</v>
      </c>
      <c r="E11" s="97">
        <v>1</v>
      </c>
      <c r="F11" s="122">
        <v>141077</v>
      </c>
      <c r="G11" s="122">
        <f t="shared" si="0"/>
        <v>167881.63</v>
      </c>
      <c r="H11" s="122">
        <f t="shared" si="1"/>
        <v>125966.38655462186</v>
      </c>
      <c r="I11" s="122">
        <v>149900</v>
      </c>
      <c r="J11" s="122">
        <f t="shared" si="2"/>
        <v>107130.25210084034</v>
      </c>
      <c r="K11" s="122">
        <v>127485</v>
      </c>
      <c r="L11" s="124">
        <f t="shared" si="3"/>
        <v>148422.21</v>
      </c>
    </row>
    <row r="12" spans="1:13" ht="25.5" x14ac:dyDescent="0.2">
      <c r="A12" s="167"/>
      <c r="B12" s="167"/>
      <c r="C12" s="98" t="s">
        <v>366</v>
      </c>
      <c r="D12" s="99" t="s">
        <v>412</v>
      </c>
      <c r="E12" s="97">
        <v>1</v>
      </c>
      <c r="F12" s="122">
        <v>94231</v>
      </c>
      <c r="G12" s="122">
        <f t="shared" si="0"/>
        <v>112134.89</v>
      </c>
      <c r="H12" s="122">
        <f t="shared" si="1"/>
        <v>97394.957983193279</v>
      </c>
      <c r="I12" s="122">
        <v>115900</v>
      </c>
      <c r="J12" s="122">
        <f t="shared" si="2"/>
        <v>99991.596638655465</v>
      </c>
      <c r="K12" s="122">
        <v>118990</v>
      </c>
      <c r="L12" s="124">
        <f t="shared" si="3"/>
        <v>115674.96333333333</v>
      </c>
    </row>
    <row r="13" spans="1:13" ht="25.5" x14ac:dyDescent="0.2">
      <c r="A13" s="167"/>
      <c r="B13" s="167"/>
      <c r="C13" s="98" t="s">
        <v>367</v>
      </c>
      <c r="D13" s="99" t="s">
        <v>412</v>
      </c>
      <c r="E13" s="97">
        <v>1</v>
      </c>
      <c r="F13" s="122">
        <v>94199</v>
      </c>
      <c r="G13" s="122">
        <f t="shared" si="0"/>
        <v>112096.81</v>
      </c>
      <c r="H13" s="122">
        <f t="shared" si="1"/>
        <v>101596.63865546219</v>
      </c>
      <c r="I13" s="122">
        <v>120900</v>
      </c>
      <c r="J13" s="122">
        <f t="shared" si="2"/>
        <v>92478.991596638662</v>
      </c>
      <c r="K13" s="122">
        <v>110050</v>
      </c>
      <c r="L13" s="124">
        <f t="shared" si="3"/>
        <v>114348.93666666666</v>
      </c>
    </row>
    <row r="14" spans="1:13" ht="25.5" x14ac:dyDescent="0.2">
      <c r="A14" s="167"/>
      <c r="B14" s="167"/>
      <c r="C14" s="98" t="s">
        <v>371</v>
      </c>
      <c r="D14" s="110" t="s">
        <v>414</v>
      </c>
      <c r="E14" s="97">
        <v>1</v>
      </c>
      <c r="F14" s="122">
        <v>2791</v>
      </c>
      <c r="G14" s="122">
        <f t="shared" si="0"/>
        <v>3321.29</v>
      </c>
      <c r="H14" s="122">
        <f t="shared" si="1"/>
        <v>3025.2100840336134</v>
      </c>
      <c r="I14" s="122">
        <v>3600</v>
      </c>
      <c r="J14" s="122">
        <f t="shared" si="2"/>
        <v>3025.2100840336134</v>
      </c>
      <c r="K14" s="122">
        <v>3600</v>
      </c>
      <c r="L14" s="124">
        <f t="shared" si="3"/>
        <v>3507.0966666666668</v>
      </c>
    </row>
    <row r="15" spans="1:13" ht="25.5" x14ac:dyDescent="0.2">
      <c r="A15" s="167"/>
      <c r="B15" s="167"/>
      <c r="C15" s="98" t="s">
        <v>372</v>
      </c>
      <c r="D15" s="110" t="s">
        <v>414</v>
      </c>
      <c r="E15" s="97">
        <v>1</v>
      </c>
      <c r="F15" s="122">
        <v>2791</v>
      </c>
      <c r="G15" s="122">
        <f t="shared" si="0"/>
        <v>3321.29</v>
      </c>
      <c r="H15" s="122">
        <f t="shared" si="1"/>
        <v>3025.2100840336134</v>
      </c>
      <c r="I15" s="122">
        <v>3600</v>
      </c>
      <c r="J15" s="122">
        <f t="shared" si="2"/>
        <v>3025.2100840336134</v>
      </c>
      <c r="K15" s="122">
        <v>3600</v>
      </c>
      <c r="L15" s="124">
        <f t="shared" si="3"/>
        <v>3507.0966666666668</v>
      </c>
    </row>
    <row r="16" spans="1:13" x14ac:dyDescent="0.2">
      <c r="A16" s="167"/>
      <c r="B16" s="167"/>
      <c r="C16" s="98" t="s">
        <v>428</v>
      </c>
      <c r="D16" s="110" t="s">
        <v>430</v>
      </c>
      <c r="E16" s="97">
        <v>1</v>
      </c>
      <c r="F16" s="122">
        <v>10760</v>
      </c>
      <c r="G16" s="122">
        <f t="shared" si="0"/>
        <v>12804.4</v>
      </c>
      <c r="H16" s="122">
        <f t="shared" si="1"/>
        <v>9159.6638655462193</v>
      </c>
      <c r="I16" s="122">
        <v>10900</v>
      </c>
      <c r="J16" s="122"/>
      <c r="K16" s="122">
        <v>14100</v>
      </c>
      <c r="L16" s="124">
        <f t="shared" si="3"/>
        <v>12601.466666666667</v>
      </c>
    </row>
    <row r="17" spans="1:12" x14ac:dyDescent="0.2">
      <c r="A17" s="168"/>
      <c r="B17" s="168"/>
      <c r="C17" s="98" t="s">
        <v>429</v>
      </c>
      <c r="D17" s="110" t="s">
        <v>430</v>
      </c>
      <c r="E17" s="97">
        <v>1</v>
      </c>
      <c r="F17" s="122">
        <v>13589</v>
      </c>
      <c r="G17" s="122">
        <f t="shared" si="0"/>
        <v>16170.91</v>
      </c>
      <c r="H17" s="122">
        <f t="shared" si="1"/>
        <v>13361.344537815126</v>
      </c>
      <c r="I17" s="122">
        <v>15900</v>
      </c>
      <c r="J17" s="122"/>
      <c r="K17" s="122">
        <v>15600</v>
      </c>
      <c r="L17" s="124">
        <f t="shared" si="3"/>
        <v>15890.303333333335</v>
      </c>
    </row>
    <row r="18" spans="1:12" x14ac:dyDescent="0.2">
      <c r="A18" s="163">
        <v>3</v>
      </c>
      <c r="B18" s="163" t="s">
        <v>354</v>
      </c>
      <c r="C18" s="98" t="s">
        <v>415</v>
      </c>
      <c r="D18" s="109" t="s">
        <v>368</v>
      </c>
      <c r="E18" s="97">
        <v>1</v>
      </c>
      <c r="F18" s="122">
        <v>29247</v>
      </c>
      <c r="G18" s="122">
        <f t="shared" si="0"/>
        <v>34803.93</v>
      </c>
      <c r="H18" s="122">
        <f t="shared" si="1"/>
        <v>22605.042016806725</v>
      </c>
      <c r="I18" s="122">
        <v>26900</v>
      </c>
      <c r="J18" s="122">
        <f t="shared" si="2"/>
        <v>17815.126050420167</v>
      </c>
      <c r="K18" s="122">
        <v>21200</v>
      </c>
      <c r="L18" s="124">
        <f t="shared" si="3"/>
        <v>27634.64333333333</v>
      </c>
    </row>
    <row r="19" spans="1:12" x14ac:dyDescent="0.2">
      <c r="A19" s="163"/>
      <c r="B19" s="163"/>
      <c r="C19" s="98" t="s">
        <v>416</v>
      </c>
      <c r="D19" s="109" t="s">
        <v>368</v>
      </c>
      <c r="E19" s="97">
        <v>1</v>
      </c>
      <c r="F19" s="122">
        <v>14387</v>
      </c>
      <c r="G19" s="122">
        <f t="shared" si="0"/>
        <v>17120.53</v>
      </c>
      <c r="H19" s="122">
        <f t="shared" si="1"/>
        <v>20924.36974789916</v>
      </c>
      <c r="I19" s="122">
        <v>24900</v>
      </c>
      <c r="J19" s="122">
        <f t="shared" si="2"/>
        <v>17815.126050420167</v>
      </c>
      <c r="K19" s="122">
        <v>21200</v>
      </c>
      <c r="L19" s="124">
        <f t="shared" si="3"/>
        <v>21073.51</v>
      </c>
    </row>
    <row r="20" spans="1:12" x14ac:dyDescent="0.2">
      <c r="A20" s="163"/>
      <c r="B20" s="163"/>
      <c r="C20" s="98" t="s">
        <v>417</v>
      </c>
      <c r="D20" s="109" t="s">
        <v>368</v>
      </c>
      <c r="E20" s="97">
        <v>1</v>
      </c>
      <c r="F20" s="122">
        <v>13012</v>
      </c>
      <c r="G20" s="122">
        <f t="shared" si="0"/>
        <v>15484.28</v>
      </c>
      <c r="H20" s="122">
        <f t="shared" si="1"/>
        <v>16722.689075630253</v>
      </c>
      <c r="I20" s="122">
        <v>19900</v>
      </c>
      <c r="J20" s="122">
        <f t="shared" si="2"/>
        <v>15378.151260504203</v>
      </c>
      <c r="K20" s="122">
        <v>18300</v>
      </c>
      <c r="L20" s="124">
        <f t="shared" si="3"/>
        <v>17894.759999999998</v>
      </c>
    </row>
    <row r="21" spans="1:12" x14ac:dyDescent="0.2">
      <c r="A21" s="163">
        <v>4</v>
      </c>
      <c r="B21" s="163" t="s">
        <v>361</v>
      </c>
      <c r="C21" s="98" t="s">
        <v>398</v>
      </c>
      <c r="D21" s="109" t="s">
        <v>368</v>
      </c>
      <c r="E21" s="97">
        <v>1</v>
      </c>
      <c r="F21" s="122">
        <v>9383</v>
      </c>
      <c r="G21" s="122">
        <f t="shared" si="0"/>
        <v>11165.77</v>
      </c>
      <c r="H21" s="122">
        <f t="shared" si="1"/>
        <v>15042.01680672269</v>
      </c>
      <c r="I21" s="122">
        <v>17900</v>
      </c>
      <c r="J21" s="122">
        <f t="shared" si="2"/>
        <v>16218.487394957983</v>
      </c>
      <c r="K21" s="122">
        <v>19300</v>
      </c>
      <c r="L21" s="124">
        <f t="shared" si="3"/>
        <v>16121.923333333334</v>
      </c>
    </row>
    <row r="22" spans="1:12" x14ac:dyDescent="0.2">
      <c r="A22" s="163"/>
      <c r="B22" s="163"/>
      <c r="C22" s="98" t="s">
        <v>399</v>
      </c>
      <c r="D22" s="109" t="s">
        <v>368</v>
      </c>
      <c r="E22" s="97">
        <v>1</v>
      </c>
      <c r="F22" s="122">
        <v>10008</v>
      </c>
      <c r="G22" s="122">
        <f t="shared" si="0"/>
        <v>11909.52</v>
      </c>
      <c r="H22" s="122">
        <f t="shared" si="1"/>
        <v>15042.01680672269</v>
      </c>
      <c r="I22" s="122">
        <v>17900</v>
      </c>
      <c r="J22" s="122">
        <f t="shared" si="2"/>
        <v>16218.487394957983</v>
      </c>
      <c r="K22" s="122">
        <v>19300</v>
      </c>
      <c r="L22" s="124">
        <f t="shared" si="3"/>
        <v>16369.840000000002</v>
      </c>
    </row>
    <row r="23" spans="1:12" x14ac:dyDescent="0.2">
      <c r="A23" s="163"/>
      <c r="B23" s="163"/>
      <c r="C23" s="98" t="s">
        <v>400</v>
      </c>
      <c r="D23" s="109" t="s">
        <v>368</v>
      </c>
      <c r="E23" s="97">
        <v>1</v>
      </c>
      <c r="F23" s="122">
        <v>12637</v>
      </c>
      <c r="G23" s="122">
        <f t="shared" si="0"/>
        <v>15038.03</v>
      </c>
      <c r="H23" s="122">
        <f t="shared" si="1"/>
        <v>15042.01680672269</v>
      </c>
      <c r="I23" s="122">
        <v>17900</v>
      </c>
      <c r="J23" s="122">
        <f t="shared" si="2"/>
        <v>16218.487394957983</v>
      </c>
      <c r="K23" s="122">
        <v>19300</v>
      </c>
      <c r="L23" s="124">
        <f t="shared" si="3"/>
        <v>17412.676666666666</v>
      </c>
    </row>
    <row r="24" spans="1:12" x14ac:dyDescent="0.2">
      <c r="A24" s="163"/>
      <c r="B24" s="163"/>
      <c r="C24" s="98" t="s">
        <v>401</v>
      </c>
      <c r="D24" s="109" t="s">
        <v>368</v>
      </c>
      <c r="E24" s="97">
        <v>1</v>
      </c>
      <c r="F24" s="122">
        <v>15514</v>
      </c>
      <c r="G24" s="122">
        <f t="shared" si="0"/>
        <v>18461.66</v>
      </c>
      <c r="H24" s="122">
        <f t="shared" si="1"/>
        <v>18403.361344537814</v>
      </c>
      <c r="I24" s="122">
        <v>21900</v>
      </c>
      <c r="J24" s="122">
        <f t="shared" si="2"/>
        <v>20588.235294117647</v>
      </c>
      <c r="K24" s="122">
        <v>24500</v>
      </c>
      <c r="L24" s="124">
        <f t="shared" si="3"/>
        <v>21620.553333333333</v>
      </c>
    </row>
    <row r="25" spans="1:12" x14ac:dyDescent="0.2">
      <c r="A25" s="163"/>
      <c r="B25" s="163"/>
      <c r="C25" s="98" t="s">
        <v>382</v>
      </c>
      <c r="D25" s="109" t="s">
        <v>368</v>
      </c>
      <c r="E25" s="97">
        <v>1</v>
      </c>
      <c r="F25" s="122">
        <v>12151</v>
      </c>
      <c r="G25" s="122">
        <f t="shared" si="0"/>
        <v>14459.69</v>
      </c>
      <c r="H25" s="122">
        <f t="shared" si="1"/>
        <v>13361.344537815126</v>
      </c>
      <c r="I25" s="122">
        <v>15900</v>
      </c>
      <c r="J25" s="122">
        <f t="shared" si="2"/>
        <v>14214.285714285716</v>
      </c>
      <c r="K25" s="122">
        <v>16915</v>
      </c>
      <c r="L25" s="124">
        <f t="shared" si="3"/>
        <v>15758.230000000001</v>
      </c>
    </row>
    <row r="26" spans="1:12" x14ac:dyDescent="0.2">
      <c r="A26" s="163"/>
      <c r="B26" s="163"/>
      <c r="C26" s="98" t="s">
        <v>381</v>
      </c>
      <c r="D26" s="109" t="s">
        <v>368</v>
      </c>
      <c r="E26" s="97">
        <v>1</v>
      </c>
      <c r="F26" s="122">
        <v>17963</v>
      </c>
      <c r="G26" s="122">
        <f t="shared" si="0"/>
        <v>21375.97</v>
      </c>
      <c r="H26" s="122">
        <f t="shared" si="1"/>
        <v>13361.344537815126</v>
      </c>
      <c r="I26" s="122">
        <v>15900</v>
      </c>
      <c r="J26" s="122">
        <f t="shared" si="2"/>
        <v>14214.285714285716</v>
      </c>
      <c r="K26" s="122">
        <v>16915</v>
      </c>
      <c r="L26" s="124">
        <f t="shared" si="3"/>
        <v>18063.656666666666</v>
      </c>
    </row>
    <row r="27" spans="1:12" x14ac:dyDescent="0.2">
      <c r="A27" s="163"/>
      <c r="B27" s="163"/>
      <c r="C27" s="98" t="s">
        <v>396</v>
      </c>
      <c r="D27" s="109" t="s">
        <v>368</v>
      </c>
      <c r="E27" s="97">
        <v>1</v>
      </c>
      <c r="F27" s="122">
        <v>84121</v>
      </c>
      <c r="G27" s="122">
        <f t="shared" si="0"/>
        <v>100103.99</v>
      </c>
      <c r="H27" s="122">
        <f t="shared" si="1"/>
        <v>26882.352941176472</v>
      </c>
      <c r="I27" s="122">
        <v>31990</v>
      </c>
      <c r="J27" s="122">
        <f t="shared" si="2"/>
        <v>65378.151260504208</v>
      </c>
      <c r="K27" s="122">
        <v>77800</v>
      </c>
      <c r="L27" s="124">
        <f t="shared" si="3"/>
        <v>69964.66333333333</v>
      </c>
    </row>
    <row r="28" spans="1:12" x14ac:dyDescent="0.2">
      <c r="A28" s="163"/>
      <c r="B28" s="163"/>
      <c r="C28" s="98" t="s">
        <v>397</v>
      </c>
      <c r="D28" s="109" t="s">
        <v>368</v>
      </c>
      <c r="E28" s="97">
        <v>1</v>
      </c>
      <c r="F28" s="122">
        <v>104992</v>
      </c>
      <c r="G28" s="122">
        <f t="shared" si="0"/>
        <v>124940.48</v>
      </c>
      <c r="H28" s="122">
        <f t="shared" si="1"/>
        <v>0</v>
      </c>
      <c r="I28" s="122"/>
      <c r="J28" s="122">
        <f t="shared" si="2"/>
        <v>74957.983193277309</v>
      </c>
      <c r="K28" s="122">
        <v>89200</v>
      </c>
      <c r="L28" s="124">
        <f t="shared" si="3"/>
        <v>71380.159999999989</v>
      </c>
    </row>
    <row r="29" spans="1:12" x14ac:dyDescent="0.2">
      <c r="A29" s="163"/>
      <c r="B29" s="163"/>
      <c r="C29" s="98" t="s">
        <v>426</v>
      </c>
      <c r="D29" s="109" t="s">
        <v>368</v>
      </c>
      <c r="E29" s="97">
        <v>1</v>
      </c>
      <c r="F29" s="122">
        <v>112292</v>
      </c>
      <c r="G29" s="122">
        <f t="shared" si="0"/>
        <v>133627.48000000001</v>
      </c>
      <c r="H29" s="122">
        <f t="shared" si="1"/>
        <v>0</v>
      </c>
      <c r="I29" s="122"/>
      <c r="J29" s="122">
        <f t="shared" si="2"/>
        <v>84705.882352941175</v>
      </c>
      <c r="K29" s="122">
        <v>100800</v>
      </c>
      <c r="L29" s="124">
        <f t="shared" si="3"/>
        <v>78142.493333333332</v>
      </c>
    </row>
    <row r="30" spans="1:12" x14ac:dyDescent="0.2">
      <c r="A30" s="163"/>
      <c r="B30" s="163"/>
      <c r="C30" s="98" t="s">
        <v>424</v>
      </c>
      <c r="D30" s="109" t="s">
        <v>368</v>
      </c>
      <c r="E30" s="97">
        <v>1</v>
      </c>
      <c r="F30" s="122">
        <v>28652</v>
      </c>
      <c r="G30" s="122">
        <f t="shared" si="0"/>
        <v>34095.879999999997</v>
      </c>
      <c r="H30" s="122">
        <f t="shared" si="1"/>
        <v>20924.36974789916</v>
      </c>
      <c r="I30" s="122">
        <v>24900</v>
      </c>
      <c r="J30" s="122">
        <f t="shared" si="2"/>
        <v>29327.731092436978</v>
      </c>
      <c r="K30" s="122">
        <v>34900</v>
      </c>
      <c r="L30" s="124">
        <f t="shared" si="3"/>
        <v>31298.626666666667</v>
      </c>
    </row>
    <row r="31" spans="1:12" x14ac:dyDescent="0.2">
      <c r="A31" s="163"/>
      <c r="B31" s="163"/>
      <c r="C31" s="98" t="s">
        <v>425</v>
      </c>
      <c r="D31" s="109" t="s">
        <v>368</v>
      </c>
      <c r="E31" s="97">
        <v>1</v>
      </c>
      <c r="F31" s="122">
        <v>33407</v>
      </c>
      <c r="G31" s="122">
        <f t="shared" si="0"/>
        <v>39754.33</v>
      </c>
      <c r="H31" s="122">
        <f t="shared" si="1"/>
        <v>40252.100840336134</v>
      </c>
      <c r="I31" s="122">
        <v>47900</v>
      </c>
      <c r="J31" s="122">
        <f t="shared" si="2"/>
        <v>37731.092436974788</v>
      </c>
      <c r="K31" s="122">
        <v>44900</v>
      </c>
      <c r="L31" s="124">
        <f t="shared" si="3"/>
        <v>44184.776666666672</v>
      </c>
    </row>
    <row r="32" spans="1:12" x14ac:dyDescent="0.2">
      <c r="A32" s="163"/>
      <c r="B32" s="163"/>
      <c r="C32" s="98" t="s">
        <v>394</v>
      </c>
      <c r="D32" s="109" t="s">
        <v>368</v>
      </c>
      <c r="E32" s="97">
        <v>1</v>
      </c>
      <c r="F32" s="122">
        <v>25000</v>
      </c>
      <c r="G32" s="122">
        <f t="shared" si="0"/>
        <v>29750</v>
      </c>
      <c r="H32" s="122">
        <f t="shared" si="1"/>
        <v>29327.731092436978</v>
      </c>
      <c r="I32" s="122">
        <v>34900</v>
      </c>
      <c r="J32" s="122">
        <f t="shared" si="2"/>
        <v>26554.621848739498</v>
      </c>
      <c r="K32" s="122">
        <v>31600</v>
      </c>
      <c r="L32" s="124">
        <f t="shared" si="3"/>
        <v>32083.333333333332</v>
      </c>
    </row>
    <row r="33" spans="1:12" x14ac:dyDescent="0.2">
      <c r="A33" s="163"/>
      <c r="B33" s="163"/>
      <c r="C33" s="98" t="s">
        <v>395</v>
      </c>
      <c r="D33" s="109" t="s">
        <v>368</v>
      </c>
      <c r="E33" s="97">
        <v>1</v>
      </c>
      <c r="F33" s="122">
        <v>26666</v>
      </c>
      <c r="G33" s="122">
        <f t="shared" si="0"/>
        <v>31732.54</v>
      </c>
      <c r="H33" s="122">
        <f t="shared" si="1"/>
        <v>29327.731092436978</v>
      </c>
      <c r="I33" s="122">
        <v>34900</v>
      </c>
      <c r="J33" s="122">
        <f t="shared" si="2"/>
        <v>26554.621848739498</v>
      </c>
      <c r="K33" s="122">
        <v>31600</v>
      </c>
      <c r="L33" s="124">
        <f t="shared" si="3"/>
        <v>32744.180000000004</v>
      </c>
    </row>
    <row r="34" spans="1:12" x14ac:dyDescent="0.2">
      <c r="A34" s="163"/>
      <c r="B34" s="163"/>
      <c r="C34" s="98" t="s">
        <v>427</v>
      </c>
      <c r="D34" s="109" t="s">
        <v>368</v>
      </c>
      <c r="E34" s="97">
        <v>1</v>
      </c>
      <c r="F34" s="122">
        <v>38604</v>
      </c>
      <c r="G34" s="122">
        <f t="shared" si="0"/>
        <v>45938.76</v>
      </c>
      <c r="H34" s="122">
        <f t="shared" si="1"/>
        <v>41932.773109243702</v>
      </c>
      <c r="I34" s="122">
        <v>49900</v>
      </c>
      <c r="J34" s="122">
        <f t="shared" si="2"/>
        <v>46050.420168067227</v>
      </c>
      <c r="K34" s="122">
        <v>54800</v>
      </c>
      <c r="L34" s="124">
        <f t="shared" si="3"/>
        <v>50212.920000000006</v>
      </c>
    </row>
    <row r="35" spans="1:12" x14ac:dyDescent="0.2">
      <c r="A35" s="163"/>
      <c r="B35" s="163"/>
      <c r="C35" s="98" t="s">
        <v>393</v>
      </c>
      <c r="D35" s="109" t="s">
        <v>368</v>
      </c>
      <c r="E35" s="97">
        <v>1</v>
      </c>
      <c r="F35" s="122">
        <v>10246</v>
      </c>
      <c r="G35" s="122">
        <f t="shared" si="0"/>
        <v>12192.74</v>
      </c>
      <c r="H35" s="122">
        <f t="shared" si="1"/>
        <v>14201.680672268909</v>
      </c>
      <c r="I35" s="122">
        <v>16900</v>
      </c>
      <c r="J35" s="122">
        <f t="shared" si="2"/>
        <v>14873.949579831933</v>
      </c>
      <c r="K35" s="122">
        <v>17700</v>
      </c>
      <c r="L35" s="124">
        <f t="shared" si="3"/>
        <v>15597.58</v>
      </c>
    </row>
    <row r="36" spans="1:12" x14ac:dyDescent="0.2">
      <c r="A36" s="166">
        <v>5</v>
      </c>
      <c r="B36" s="166" t="s">
        <v>404</v>
      </c>
      <c r="C36" s="98" t="s">
        <v>407</v>
      </c>
      <c r="D36" s="109" t="s">
        <v>368</v>
      </c>
      <c r="E36" s="97">
        <v>1</v>
      </c>
      <c r="F36" s="122">
        <v>84786</v>
      </c>
      <c r="G36" s="122">
        <f t="shared" si="0"/>
        <v>100895.34</v>
      </c>
      <c r="H36" s="122">
        <f t="shared" si="1"/>
        <v>88151.26050420168</v>
      </c>
      <c r="I36" s="122">
        <v>104900</v>
      </c>
      <c r="J36" s="122">
        <f t="shared" si="2"/>
        <v>109411.76470588236</v>
      </c>
      <c r="K36" s="122">
        <v>130200</v>
      </c>
      <c r="L36" s="124">
        <f t="shared" si="3"/>
        <v>111998.44666666666</v>
      </c>
    </row>
    <row r="37" spans="1:12" x14ac:dyDescent="0.2">
      <c r="A37" s="167"/>
      <c r="B37" s="167"/>
      <c r="C37" s="98" t="s">
        <v>405</v>
      </c>
      <c r="D37" s="109" t="s">
        <v>368</v>
      </c>
      <c r="E37" s="97">
        <v>1</v>
      </c>
      <c r="F37" s="122">
        <v>148124</v>
      </c>
      <c r="G37" s="122">
        <f t="shared" si="0"/>
        <v>176267.56</v>
      </c>
      <c r="H37" s="122">
        <f t="shared" si="1"/>
        <v>109159.66386554623</v>
      </c>
      <c r="I37" s="122">
        <v>129900</v>
      </c>
      <c r="J37" s="122">
        <f t="shared" si="2"/>
        <v>109411.76470588236</v>
      </c>
      <c r="K37" s="122">
        <v>130200</v>
      </c>
      <c r="L37" s="124">
        <f t="shared" si="3"/>
        <v>145455.85333333333</v>
      </c>
    </row>
    <row r="38" spans="1:12" x14ac:dyDescent="0.2">
      <c r="A38" s="167"/>
      <c r="B38" s="167"/>
      <c r="C38" s="98" t="s">
        <v>406</v>
      </c>
      <c r="D38" s="109" t="s">
        <v>368</v>
      </c>
      <c r="E38" s="97">
        <v>1</v>
      </c>
      <c r="F38" s="122">
        <v>184651</v>
      </c>
      <c r="G38" s="122">
        <f t="shared" si="0"/>
        <v>219734.69</v>
      </c>
      <c r="H38" s="122">
        <f t="shared" si="1"/>
        <v>243613.44537815129</v>
      </c>
      <c r="I38" s="122">
        <v>289900</v>
      </c>
      <c r="J38" s="122">
        <f t="shared" si="2"/>
        <v>184201.68067226891</v>
      </c>
      <c r="K38" s="122">
        <v>219200</v>
      </c>
      <c r="L38" s="124">
        <f t="shared" si="3"/>
        <v>242944.89666666664</v>
      </c>
    </row>
    <row r="39" spans="1:12" x14ac:dyDescent="0.2">
      <c r="A39" s="163">
        <v>6</v>
      </c>
      <c r="B39" s="163" t="s">
        <v>355</v>
      </c>
      <c r="C39" s="98" t="s">
        <v>421</v>
      </c>
      <c r="D39" s="109" t="s">
        <v>368</v>
      </c>
      <c r="E39" s="97">
        <v>1</v>
      </c>
      <c r="F39" s="122">
        <v>5416</v>
      </c>
      <c r="G39" s="122">
        <f t="shared" si="0"/>
        <v>6445.04</v>
      </c>
      <c r="H39" s="122">
        <f t="shared" si="1"/>
        <v>8319.3277310924368</v>
      </c>
      <c r="I39" s="122">
        <v>9900</v>
      </c>
      <c r="J39" s="122">
        <f t="shared" si="2"/>
        <v>5798.3193277310929</v>
      </c>
      <c r="K39" s="122">
        <v>6900</v>
      </c>
      <c r="L39" s="124">
        <f t="shared" si="3"/>
        <v>7748.3466666666673</v>
      </c>
    </row>
    <row r="40" spans="1:12" x14ac:dyDescent="0.2">
      <c r="A40" s="163"/>
      <c r="B40" s="163"/>
      <c r="C40" s="98" t="s">
        <v>422</v>
      </c>
      <c r="D40" s="109" t="s">
        <v>26</v>
      </c>
      <c r="E40" s="97">
        <v>1</v>
      </c>
      <c r="F40" s="122">
        <v>12408</v>
      </c>
      <c r="G40" s="122">
        <f t="shared" si="0"/>
        <v>14765.52</v>
      </c>
      <c r="H40" s="122">
        <f t="shared" si="1"/>
        <v>13361.344537815126</v>
      </c>
      <c r="I40" s="122">
        <v>15900</v>
      </c>
      <c r="J40" s="122">
        <f t="shared" si="2"/>
        <v>11428.571428571429</v>
      </c>
      <c r="K40" s="122">
        <v>13600</v>
      </c>
      <c r="L40" s="124">
        <f t="shared" si="3"/>
        <v>14755.173333333334</v>
      </c>
    </row>
    <row r="41" spans="1:12" x14ac:dyDescent="0.2">
      <c r="A41" s="163">
        <v>7</v>
      </c>
      <c r="B41" s="163" t="s">
        <v>356</v>
      </c>
      <c r="C41" s="98" t="s">
        <v>373</v>
      </c>
      <c r="D41" s="104" t="s">
        <v>375</v>
      </c>
      <c r="E41" s="97">
        <v>1</v>
      </c>
      <c r="F41" s="122">
        <v>38545</v>
      </c>
      <c r="G41" s="122">
        <f t="shared" si="0"/>
        <v>45868.55</v>
      </c>
      <c r="H41" s="122">
        <f t="shared" si="1"/>
        <v>41932.773109243702</v>
      </c>
      <c r="I41" s="122">
        <v>49900</v>
      </c>
      <c r="J41" s="122">
        <f t="shared" si="2"/>
        <v>34201.680672268907</v>
      </c>
      <c r="K41" s="122">
        <v>40700</v>
      </c>
      <c r="L41" s="124">
        <f t="shared" si="3"/>
        <v>45489.516666666663</v>
      </c>
    </row>
    <row r="42" spans="1:12" x14ac:dyDescent="0.2">
      <c r="A42" s="163"/>
      <c r="B42" s="163"/>
      <c r="C42" s="98" t="s">
        <v>373</v>
      </c>
      <c r="D42" s="104" t="s">
        <v>374</v>
      </c>
      <c r="E42" s="97">
        <v>1</v>
      </c>
      <c r="F42" s="122">
        <v>21877</v>
      </c>
      <c r="G42" s="122">
        <f t="shared" si="0"/>
        <v>26033.63</v>
      </c>
      <c r="H42" s="122">
        <f t="shared" si="1"/>
        <v>20084.033613445379</v>
      </c>
      <c r="I42" s="122">
        <v>23900</v>
      </c>
      <c r="J42" s="122">
        <f t="shared" si="2"/>
        <v>22605.042016806725</v>
      </c>
      <c r="K42" s="122">
        <v>26900</v>
      </c>
      <c r="L42" s="124">
        <f t="shared" si="3"/>
        <v>25611.210000000003</v>
      </c>
    </row>
    <row r="43" spans="1:12" ht="12.75" customHeight="1" x14ac:dyDescent="0.2">
      <c r="A43" s="163">
        <v>8</v>
      </c>
      <c r="B43" s="163" t="s">
        <v>357</v>
      </c>
      <c r="C43" s="98" t="s">
        <v>358</v>
      </c>
      <c r="D43" s="109" t="s">
        <v>26</v>
      </c>
      <c r="E43" s="97">
        <v>1</v>
      </c>
      <c r="F43" s="122">
        <v>18343</v>
      </c>
      <c r="G43" s="122">
        <f t="shared" si="0"/>
        <v>21828.17</v>
      </c>
      <c r="H43" s="122">
        <f t="shared" si="1"/>
        <v>16722.689075630253</v>
      </c>
      <c r="I43" s="122">
        <v>19900</v>
      </c>
      <c r="J43" s="122">
        <f t="shared" si="2"/>
        <v>29285.714285714286</v>
      </c>
      <c r="K43" s="122">
        <v>34850</v>
      </c>
      <c r="L43" s="124">
        <f t="shared" si="3"/>
        <v>25526.056666666667</v>
      </c>
    </row>
    <row r="44" spans="1:12" x14ac:dyDescent="0.2">
      <c r="A44" s="163"/>
      <c r="B44" s="163"/>
      <c r="C44" s="98" t="s">
        <v>359</v>
      </c>
      <c r="D44" s="109" t="s">
        <v>26</v>
      </c>
      <c r="E44" s="97">
        <v>1</v>
      </c>
      <c r="F44" s="122">
        <v>12887</v>
      </c>
      <c r="G44" s="122">
        <f t="shared" si="0"/>
        <v>15335.53</v>
      </c>
      <c r="H44" s="122">
        <f t="shared" si="1"/>
        <v>16722.689075630253</v>
      </c>
      <c r="I44" s="122">
        <v>19900</v>
      </c>
      <c r="J44" s="122">
        <f t="shared" si="2"/>
        <v>18739.495798319327</v>
      </c>
      <c r="K44" s="122">
        <v>22300</v>
      </c>
      <c r="L44" s="124">
        <f t="shared" si="3"/>
        <v>19178.509999999998</v>
      </c>
    </row>
    <row r="45" spans="1:12" x14ac:dyDescent="0.2">
      <c r="A45" s="163"/>
      <c r="B45" s="163"/>
      <c r="C45" s="98" t="s">
        <v>360</v>
      </c>
      <c r="D45" s="109" t="s">
        <v>423</v>
      </c>
      <c r="E45" s="97">
        <v>1</v>
      </c>
      <c r="F45" s="122">
        <v>12354</v>
      </c>
      <c r="G45" s="122">
        <f t="shared" si="0"/>
        <v>14701.26</v>
      </c>
      <c r="H45" s="122">
        <f t="shared" si="1"/>
        <v>12521.008403361346</v>
      </c>
      <c r="I45" s="122">
        <v>14900</v>
      </c>
      <c r="J45" s="122">
        <f t="shared" si="2"/>
        <v>13865.546218487396</v>
      </c>
      <c r="K45" s="122">
        <v>16500</v>
      </c>
      <c r="L45" s="124">
        <f t="shared" si="3"/>
        <v>15367.086666666668</v>
      </c>
    </row>
    <row r="46" spans="1:12" x14ac:dyDescent="0.2">
      <c r="A46" s="163"/>
      <c r="B46" s="163"/>
      <c r="C46" s="98" t="s">
        <v>378</v>
      </c>
      <c r="D46" s="109" t="s">
        <v>26</v>
      </c>
      <c r="E46" s="97">
        <v>1</v>
      </c>
      <c r="F46" s="122">
        <v>17853</v>
      </c>
      <c r="G46" s="122">
        <f t="shared" si="0"/>
        <v>21245.07</v>
      </c>
      <c r="H46" s="122">
        <f t="shared" si="1"/>
        <v>15042.01680672269</v>
      </c>
      <c r="I46" s="122">
        <v>17900</v>
      </c>
      <c r="J46" s="122">
        <f t="shared" si="2"/>
        <v>16638.655462184874</v>
      </c>
      <c r="K46" s="122">
        <v>19800</v>
      </c>
      <c r="L46" s="124">
        <f t="shared" si="3"/>
        <v>19648.356666666667</v>
      </c>
    </row>
    <row r="47" spans="1:12" x14ac:dyDescent="0.2">
      <c r="A47" s="163"/>
      <c r="B47" s="163"/>
      <c r="C47" s="98" t="s">
        <v>379</v>
      </c>
      <c r="D47" s="109" t="s">
        <v>380</v>
      </c>
      <c r="E47" s="97">
        <v>1</v>
      </c>
      <c r="F47" s="122">
        <v>13486</v>
      </c>
      <c r="G47" s="122">
        <f t="shared" si="0"/>
        <v>16048.34</v>
      </c>
      <c r="H47" s="122">
        <f t="shared" si="1"/>
        <v>13025.210084033613</v>
      </c>
      <c r="I47" s="122">
        <v>15500</v>
      </c>
      <c r="J47" s="122">
        <f t="shared" si="2"/>
        <v>12352.941176470589</v>
      </c>
      <c r="K47" s="122">
        <v>14700</v>
      </c>
      <c r="L47" s="124">
        <f t="shared" si="3"/>
        <v>15416.113333333333</v>
      </c>
    </row>
    <row r="48" spans="1:12" x14ac:dyDescent="0.2">
      <c r="A48" s="166">
        <v>9</v>
      </c>
      <c r="B48" s="166" t="s">
        <v>362</v>
      </c>
      <c r="C48" s="98" t="s">
        <v>384</v>
      </c>
      <c r="D48" s="109" t="s">
        <v>26</v>
      </c>
      <c r="E48" s="97">
        <v>1</v>
      </c>
      <c r="F48" s="122">
        <v>38333</v>
      </c>
      <c r="G48" s="122">
        <f t="shared" si="0"/>
        <v>45616.270000000004</v>
      </c>
      <c r="H48" s="122">
        <f t="shared" si="1"/>
        <v>41932.773109243702</v>
      </c>
      <c r="I48" s="122">
        <v>49900</v>
      </c>
      <c r="J48" s="122">
        <f t="shared" si="2"/>
        <v>33781.512605042015</v>
      </c>
      <c r="K48" s="122">
        <v>40200</v>
      </c>
      <c r="L48" s="124">
        <f t="shared" si="3"/>
        <v>45238.756666666675</v>
      </c>
    </row>
    <row r="49" spans="1:12" x14ac:dyDescent="0.2">
      <c r="A49" s="167"/>
      <c r="B49" s="167"/>
      <c r="C49" s="98" t="s">
        <v>385</v>
      </c>
      <c r="D49" s="109" t="s">
        <v>26</v>
      </c>
      <c r="E49" s="97">
        <v>1</v>
      </c>
      <c r="F49" s="122">
        <v>53333</v>
      </c>
      <c r="G49" s="122">
        <f t="shared" si="0"/>
        <v>63466.270000000004</v>
      </c>
      <c r="H49" s="122">
        <f t="shared" si="1"/>
        <v>62941.176470588238</v>
      </c>
      <c r="I49" s="122">
        <v>74900</v>
      </c>
      <c r="J49" s="122">
        <f t="shared" si="2"/>
        <v>50000</v>
      </c>
      <c r="K49" s="122">
        <v>59500</v>
      </c>
      <c r="L49" s="124">
        <f t="shared" si="3"/>
        <v>65955.42333333334</v>
      </c>
    </row>
    <row r="50" spans="1:12" x14ac:dyDescent="0.2">
      <c r="A50" s="167"/>
      <c r="B50" s="167"/>
      <c r="C50" s="98" t="s">
        <v>386</v>
      </c>
      <c r="D50" s="109" t="s">
        <v>26</v>
      </c>
      <c r="E50" s="97">
        <v>1</v>
      </c>
      <c r="F50" s="122">
        <v>73333</v>
      </c>
      <c r="G50" s="122">
        <f t="shared" si="0"/>
        <v>87266.27</v>
      </c>
      <c r="H50" s="122">
        <f t="shared" si="1"/>
        <v>100000</v>
      </c>
      <c r="I50" s="122">
        <v>119000</v>
      </c>
      <c r="J50" s="122">
        <f t="shared" si="2"/>
        <v>82352.941176470587</v>
      </c>
      <c r="K50" s="122">
        <v>98000</v>
      </c>
      <c r="L50" s="124">
        <f t="shared" si="3"/>
        <v>101422.09000000001</v>
      </c>
    </row>
    <row r="51" spans="1:12" x14ac:dyDescent="0.2">
      <c r="A51" s="168"/>
      <c r="B51" s="168"/>
      <c r="C51" s="98" t="s">
        <v>419</v>
      </c>
      <c r="D51" s="109" t="s">
        <v>26</v>
      </c>
      <c r="E51" s="97">
        <v>1</v>
      </c>
      <c r="F51" s="122">
        <v>95000</v>
      </c>
      <c r="G51" s="122">
        <f t="shared" si="0"/>
        <v>113050</v>
      </c>
      <c r="H51" s="122">
        <f t="shared" si="1"/>
        <v>109159.66386554623</v>
      </c>
      <c r="I51" s="122">
        <v>129900</v>
      </c>
      <c r="J51" s="122">
        <f t="shared" si="2"/>
        <v>82352.941176470587</v>
      </c>
      <c r="K51" s="122">
        <v>98000</v>
      </c>
      <c r="L51" s="124">
        <f t="shared" si="3"/>
        <v>113650</v>
      </c>
    </row>
    <row r="52" spans="1:12" x14ac:dyDescent="0.2">
      <c r="A52" s="166">
        <v>10</v>
      </c>
      <c r="B52" s="166" t="s">
        <v>363</v>
      </c>
      <c r="C52" s="98" t="s">
        <v>390</v>
      </c>
      <c r="D52" s="109" t="s">
        <v>26</v>
      </c>
      <c r="E52" s="97">
        <v>1</v>
      </c>
      <c r="F52" s="122">
        <v>55000</v>
      </c>
      <c r="G52" s="122">
        <f t="shared" si="0"/>
        <v>65450</v>
      </c>
      <c r="H52" s="122">
        <f t="shared" si="1"/>
        <v>54537.815126050424</v>
      </c>
      <c r="I52" s="122">
        <v>64900</v>
      </c>
      <c r="J52" s="122">
        <f t="shared" si="2"/>
        <v>42857.142857142862</v>
      </c>
      <c r="K52" s="122">
        <v>51000</v>
      </c>
      <c r="L52" s="124">
        <f t="shared" si="3"/>
        <v>60450</v>
      </c>
    </row>
    <row r="53" spans="1:12" x14ac:dyDescent="0.2">
      <c r="A53" s="167"/>
      <c r="B53" s="167"/>
      <c r="C53" s="98" t="s">
        <v>391</v>
      </c>
      <c r="D53" s="109" t="s">
        <v>26</v>
      </c>
      <c r="E53" s="97">
        <v>1</v>
      </c>
      <c r="F53" s="122">
        <v>74500</v>
      </c>
      <c r="G53" s="122">
        <f t="shared" si="0"/>
        <v>88655</v>
      </c>
      <c r="H53" s="122">
        <f t="shared" si="1"/>
        <v>75546.218487394959</v>
      </c>
      <c r="I53" s="122">
        <v>89900</v>
      </c>
      <c r="J53" s="122">
        <f t="shared" si="2"/>
        <v>68067.226890756312</v>
      </c>
      <c r="K53" s="122">
        <v>81000</v>
      </c>
      <c r="L53" s="124">
        <f t="shared" si="3"/>
        <v>86518.333333333328</v>
      </c>
    </row>
    <row r="54" spans="1:12" x14ac:dyDescent="0.2">
      <c r="A54" s="167"/>
      <c r="B54" s="167"/>
      <c r="C54" s="98" t="s">
        <v>392</v>
      </c>
      <c r="D54" s="109" t="s">
        <v>26</v>
      </c>
      <c r="E54" s="97">
        <v>1</v>
      </c>
      <c r="F54" s="122">
        <v>92500</v>
      </c>
      <c r="G54" s="122">
        <f t="shared" si="0"/>
        <v>110075</v>
      </c>
      <c r="H54" s="122">
        <f t="shared" si="1"/>
        <v>92352.941176470587</v>
      </c>
      <c r="I54" s="122">
        <v>109900</v>
      </c>
      <c r="J54" s="122">
        <f t="shared" si="2"/>
        <v>84033.613445378156</v>
      </c>
      <c r="K54" s="122">
        <v>100000</v>
      </c>
      <c r="L54" s="124">
        <f t="shared" si="3"/>
        <v>106658.33333333333</v>
      </c>
    </row>
    <row r="55" spans="1:12" x14ac:dyDescent="0.2">
      <c r="A55" s="168"/>
      <c r="B55" s="168"/>
      <c r="C55" s="98" t="s">
        <v>420</v>
      </c>
      <c r="D55" s="109" t="s">
        <v>26</v>
      </c>
      <c r="E55" s="97">
        <v>1</v>
      </c>
      <c r="F55" s="122">
        <v>114416</v>
      </c>
      <c r="G55" s="122">
        <f t="shared" si="0"/>
        <v>136155.04</v>
      </c>
      <c r="H55" s="122">
        <f t="shared" si="1"/>
        <v>100756.3025210084</v>
      </c>
      <c r="I55" s="122">
        <v>119900</v>
      </c>
      <c r="J55" s="122">
        <f t="shared" si="2"/>
        <v>116470.58823529413</v>
      </c>
      <c r="K55" s="122">
        <v>138600</v>
      </c>
      <c r="L55" s="124">
        <f t="shared" si="3"/>
        <v>131551.68000000002</v>
      </c>
    </row>
    <row r="56" spans="1:12" x14ac:dyDescent="0.2">
      <c r="A56" s="163">
        <v>11</v>
      </c>
      <c r="B56" s="163" t="s">
        <v>383</v>
      </c>
      <c r="C56" s="98" t="s">
        <v>387</v>
      </c>
      <c r="D56" s="109" t="s">
        <v>26</v>
      </c>
      <c r="E56" s="97">
        <v>1</v>
      </c>
      <c r="F56" s="122">
        <v>15000</v>
      </c>
      <c r="G56" s="122">
        <f t="shared" si="0"/>
        <v>17850</v>
      </c>
      <c r="H56" s="122">
        <f t="shared" si="1"/>
        <v>20924.36974789916</v>
      </c>
      <c r="I56" s="122">
        <v>24900</v>
      </c>
      <c r="J56" s="122">
        <f t="shared" si="2"/>
        <v>21512.605042016807</v>
      </c>
      <c r="K56" s="122">
        <v>25600</v>
      </c>
      <c r="L56" s="124">
        <f t="shared" si="3"/>
        <v>22783.333333333332</v>
      </c>
    </row>
    <row r="57" spans="1:12" x14ac:dyDescent="0.2">
      <c r="A57" s="163"/>
      <c r="B57" s="163"/>
      <c r="C57" s="98" t="s">
        <v>388</v>
      </c>
      <c r="D57" s="109" t="s">
        <v>26</v>
      </c>
      <c r="E57" s="97">
        <v>1</v>
      </c>
      <c r="F57" s="122">
        <v>25000</v>
      </c>
      <c r="G57" s="122">
        <f t="shared" si="0"/>
        <v>29750</v>
      </c>
      <c r="H57" s="122">
        <f t="shared" si="1"/>
        <v>25126.050420168067</v>
      </c>
      <c r="I57" s="122">
        <v>29900</v>
      </c>
      <c r="J57" s="122">
        <f t="shared" si="2"/>
        <v>21512.605042016807</v>
      </c>
      <c r="K57" s="122">
        <v>25600</v>
      </c>
      <c r="L57" s="124">
        <f t="shared" si="3"/>
        <v>28416.666666666668</v>
      </c>
    </row>
    <row r="58" spans="1:12" x14ac:dyDescent="0.2">
      <c r="A58" s="163"/>
      <c r="B58" s="163"/>
      <c r="C58" s="98" t="s">
        <v>389</v>
      </c>
      <c r="D58" s="109" t="s">
        <v>26</v>
      </c>
      <c r="E58" s="97">
        <v>1</v>
      </c>
      <c r="F58" s="122">
        <v>28333</v>
      </c>
      <c r="G58" s="122">
        <f t="shared" si="0"/>
        <v>33716.270000000004</v>
      </c>
      <c r="H58" s="122">
        <f t="shared" si="1"/>
        <v>29327.731092436978</v>
      </c>
      <c r="I58" s="122">
        <v>34900</v>
      </c>
      <c r="J58" s="122">
        <f t="shared" si="2"/>
        <v>31512.605042016807</v>
      </c>
      <c r="K58" s="122">
        <v>37500</v>
      </c>
      <c r="L58" s="124">
        <f t="shared" si="3"/>
        <v>35372.090000000004</v>
      </c>
    </row>
    <row r="59" spans="1:12" x14ac:dyDescent="0.2">
      <c r="A59" s="163"/>
      <c r="B59" s="163"/>
      <c r="C59" s="98" t="s">
        <v>418</v>
      </c>
      <c r="D59" s="109" t="s">
        <v>26</v>
      </c>
      <c r="E59" s="97">
        <v>1</v>
      </c>
      <c r="F59" s="122">
        <v>33333</v>
      </c>
      <c r="G59" s="122">
        <f t="shared" si="0"/>
        <v>39666.270000000004</v>
      </c>
      <c r="H59" s="122">
        <f t="shared" si="1"/>
        <v>37731.092436974788</v>
      </c>
      <c r="I59" s="122">
        <v>44900</v>
      </c>
      <c r="J59" s="122">
        <f t="shared" si="2"/>
        <v>37731.092436974788</v>
      </c>
      <c r="K59" s="122">
        <v>44900</v>
      </c>
      <c r="L59" s="124">
        <f t="shared" si="3"/>
        <v>43155.423333333332</v>
      </c>
    </row>
    <row r="60" spans="1:12" x14ac:dyDescent="0.2">
      <c r="C60" s="105"/>
      <c r="D60" s="105"/>
      <c r="G60" s="123">
        <f t="shared" ref="G60:L60" si="4">+SUM(G5:G59)</f>
        <v>3348809.9399999985</v>
      </c>
      <c r="I60" s="123">
        <f t="shared" si="4"/>
        <v>3098390</v>
      </c>
      <c r="J60" s="123"/>
      <c r="K60" s="123">
        <f t="shared" si="4"/>
        <v>3210390</v>
      </c>
      <c r="L60" s="123">
        <f t="shared" si="4"/>
        <v>3219196.646666666</v>
      </c>
    </row>
    <row r="61" spans="1:12" x14ac:dyDescent="0.2">
      <c r="C61" s="105"/>
      <c r="D61" s="105"/>
    </row>
    <row r="62" spans="1:12" x14ac:dyDescent="0.2">
      <c r="C62" s="105"/>
      <c r="D62" s="105"/>
    </row>
    <row r="63" spans="1:12" x14ac:dyDescent="0.2">
      <c r="C63" s="105"/>
      <c r="D63" s="105"/>
    </row>
    <row r="64" spans="1:12" x14ac:dyDescent="0.2">
      <c r="C64" s="105"/>
      <c r="D64" s="105"/>
    </row>
    <row r="65" spans="3:4" x14ac:dyDescent="0.2">
      <c r="C65" s="105"/>
      <c r="D65" s="105"/>
    </row>
    <row r="66" spans="3:4" x14ac:dyDescent="0.2">
      <c r="C66" s="105"/>
      <c r="D66" s="105"/>
    </row>
    <row r="67" spans="3:4" x14ac:dyDescent="0.2">
      <c r="C67" s="105"/>
      <c r="D67" s="105"/>
    </row>
    <row r="68" spans="3:4" x14ac:dyDescent="0.2">
      <c r="C68" s="105"/>
      <c r="D68" s="105"/>
    </row>
    <row r="69" spans="3:4" x14ac:dyDescent="0.2">
      <c r="C69" s="105"/>
      <c r="D69" s="105"/>
    </row>
    <row r="70" spans="3:4" x14ac:dyDescent="0.2">
      <c r="C70" s="105"/>
      <c r="D70" s="105"/>
    </row>
    <row r="71" spans="3:4" x14ac:dyDescent="0.2">
      <c r="C71" s="105"/>
      <c r="D71" s="105"/>
    </row>
    <row r="72" spans="3:4" x14ac:dyDescent="0.2">
      <c r="C72" s="105"/>
      <c r="D72" s="105"/>
    </row>
    <row r="73" spans="3:4" x14ac:dyDescent="0.2">
      <c r="C73" s="105"/>
      <c r="D73" s="105"/>
    </row>
    <row r="74" spans="3:4" x14ac:dyDescent="0.2">
      <c r="C74" s="105"/>
      <c r="D74" s="105"/>
    </row>
    <row r="75" spans="3:4" x14ac:dyDescent="0.2">
      <c r="C75" s="105"/>
      <c r="D75" s="105"/>
    </row>
    <row r="76" spans="3:4" x14ac:dyDescent="0.2">
      <c r="C76" s="105"/>
      <c r="D76" s="105"/>
    </row>
    <row r="77" spans="3:4" x14ac:dyDescent="0.2">
      <c r="C77" s="105"/>
      <c r="D77" s="105"/>
    </row>
    <row r="78" spans="3:4" x14ac:dyDescent="0.2">
      <c r="C78" s="105"/>
      <c r="D78" s="105"/>
    </row>
    <row r="79" spans="3:4" x14ac:dyDescent="0.2">
      <c r="C79" s="105"/>
      <c r="D79" s="105"/>
    </row>
    <row r="80" spans="3:4" x14ac:dyDescent="0.2">
      <c r="C80" s="105"/>
      <c r="D80" s="105"/>
    </row>
    <row r="81" spans="3:4" x14ac:dyDescent="0.2">
      <c r="C81" s="105"/>
      <c r="D81" s="105"/>
    </row>
    <row r="82" spans="3:4" x14ac:dyDescent="0.2">
      <c r="C82" s="105"/>
      <c r="D82" s="105"/>
    </row>
    <row r="83" spans="3:4" x14ac:dyDescent="0.2">
      <c r="C83" s="105"/>
      <c r="D83" s="105"/>
    </row>
    <row r="84" spans="3:4" x14ac:dyDescent="0.2">
      <c r="C84" s="105"/>
      <c r="D84" s="105"/>
    </row>
    <row r="85" spans="3:4" x14ac:dyDescent="0.2">
      <c r="C85" s="105"/>
      <c r="D85" s="105"/>
    </row>
    <row r="86" spans="3:4" x14ac:dyDescent="0.2">
      <c r="C86" s="105"/>
      <c r="D86" s="105"/>
    </row>
    <row r="87" spans="3:4" x14ac:dyDescent="0.2">
      <c r="C87" s="105"/>
      <c r="D87" s="105"/>
    </row>
    <row r="88" spans="3:4" x14ac:dyDescent="0.2">
      <c r="C88" s="105"/>
      <c r="D88" s="105"/>
    </row>
    <row r="89" spans="3:4" x14ac:dyDescent="0.2">
      <c r="C89" s="105"/>
      <c r="D89" s="105"/>
    </row>
    <row r="90" spans="3:4" x14ac:dyDescent="0.2">
      <c r="C90" s="105"/>
      <c r="D90" s="105"/>
    </row>
    <row r="91" spans="3:4" x14ac:dyDescent="0.2">
      <c r="C91" s="105"/>
      <c r="D91" s="105"/>
    </row>
    <row r="92" spans="3:4" x14ac:dyDescent="0.2">
      <c r="C92" s="105"/>
      <c r="D92" s="105"/>
    </row>
    <row r="93" spans="3:4" x14ac:dyDescent="0.2">
      <c r="C93" s="105"/>
      <c r="D93" s="105"/>
    </row>
    <row r="94" spans="3:4" x14ac:dyDescent="0.2">
      <c r="C94" s="105"/>
      <c r="D94" s="105"/>
    </row>
    <row r="95" spans="3:4" x14ac:dyDescent="0.2">
      <c r="C95" s="105"/>
      <c r="D95" s="105"/>
    </row>
    <row r="96" spans="3:4" x14ac:dyDescent="0.2">
      <c r="C96" s="105"/>
      <c r="D96" s="105"/>
    </row>
    <row r="97" spans="3:4" x14ac:dyDescent="0.2">
      <c r="C97" s="105"/>
      <c r="D97" s="105"/>
    </row>
    <row r="98" spans="3:4" x14ac:dyDescent="0.2">
      <c r="C98" s="105"/>
      <c r="D98" s="105"/>
    </row>
    <row r="99" spans="3:4" x14ac:dyDescent="0.2">
      <c r="C99" s="105"/>
      <c r="D99" s="105"/>
    </row>
    <row r="100" spans="3:4" x14ac:dyDescent="0.2">
      <c r="C100" s="105"/>
      <c r="D100" s="105"/>
    </row>
    <row r="101" spans="3:4" x14ac:dyDescent="0.2">
      <c r="C101" s="105"/>
      <c r="D101" s="105"/>
    </row>
    <row r="102" spans="3:4" x14ac:dyDescent="0.2">
      <c r="C102" s="105"/>
      <c r="D102" s="105"/>
    </row>
    <row r="103" spans="3:4" x14ac:dyDescent="0.2">
      <c r="C103" s="105"/>
      <c r="D103" s="105"/>
    </row>
    <row r="104" spans="3:4" x14ac:dyDescent="0.2">
      <c r="C104" s="105"/>
      <c r="D104" s="105"/>
    </row>
    <row r="105" spans="3:4" x14ac:dyDescent="0.2">
      <c r="C105" s="105"/>
      <c r="D105" s="105"/>
    </row>
    <row r="106" spans="3:4" x14ac:dyDescent="0.2">
      <c r="C106" s="105"/>
      <c r="D106" s="105"/>
    </row>
    <row r="107" spans="3:4" x14ac:dyDescent="0.2">
      <c r="C107" s="105"/>
      <c r="D107" s="105"/>
    </row>
    <row r="108" spans="3:4" x14ac:dyDescent="0.2">
      <c r="C108" s="105"/>
      <c r="D108" s="105"/>
    </row>
    <row r="109" spans="3:4" x14ac:dyDescent="0.2">
      <c r="C109" s="105"/>
      <c r="D109" s="105"/>
    </row>
    <row r="110" spans="3:4" x14ac:dyDescent="0.2">
      <c r="C110" s="105"/>
      <c r="D110" s="105"/>
    </row>
    <row r="111" spans="3:4" x14ac:dyDescent="0.2">
      <c r="C111" s="105"/>
      <c r="D111" s="105"/>
    </row>
    <row r="112" spans="3:4" x14ac:dyDescent="0.2">
      <c r="C112" s="105"/>
      <c r="D112" s="105"/>
    </row>
    <row r="113" spans="3:4" x14ac:dyDescent="0.2">
      <c r="C113" s="105"/>
      <c r="D113" s="105"/>
    </row>
    <row r="114" spans="3:4" x14ac:dyDescent="0.2">
      <c r="C114" s="105"/>
      <c r="D114" s="105"/>
    </row>
    <row r="115" spans="3:4" x14ac:dyDescent="0.2">
      <c r="C115" s="105"/>
      <c r="D115" s="105"/>
    </row>
    <row r="116" spans="3:4" x14ac:dyDescent="0.2">
      <c r="C116" s="105"/>
      <c r="D116" s="105"/>
    </row>
    <row r="117" spans="3:4" x14ac:dyDescent="0.2">
      <c r="C117" s="105"/>
      <c r="D117" s="105"/>
    </row>
    <row r="118" spans="3:4" x14ac:dyDescent="0.2">
      <c r="C118" s="105"/>
      <c r="D118" s="105"/>
    </row>
    <row r="119" spans="3:4" x14ac:dyDescent="0.2">
      <c r="C119" s="105"/>
      <c r="D119" s="105"/>
    </row>
    <row r="120" spans="3:4" x14ac:dyDescent="0.2">
      <c r="C120" s="105"/>
      <c r="D120" s="105"/>
    </row>
    <row r="121" spans="3:4" x14ac:dyDescent="0.2">
      <c r="C121" s="105"/>
      <c r="D121" s="105"/>
    </row>
    <row r="122" spans="3:4" x14ac:dyDescent="0.2">
      <c r="C122" s="105"/>
      <c r="D122" s="105"/>
    </row>
    <row r="123" spans="3:4" x14ac:dyDescent="0.2">
      <c r="C123" s="105"/>
      <c r="D123" s="105"/>
    </row>
    <row r="124" spans="3:4" x14ac:dyDescent="0.2">
      <c r="C124" s="105"/>
      <c r="D124" s="105"/>
    </row>
    <row r="125" spans="3:4" x14ac:dyDescent="0.2">
      <c r="C125" s="105"/>
      <c r="D125" s="105"/>
    </row>
    <row r="126" spans="3:4" x14ac:dyDescent="0.2">
      <c r="C126" s="105"/>
      <c r="D126" s="105"/>
    </row>
    <row r="127" spans="3:4" x14ac:dyDescent="0.2">
      <c r="C127" s="105"/>
      <c r="D127" s="105"/>
    </row>
    <row r="128" spans="3:4" x14ac:dyDescent="0.2">
      <c r="C128" s="105"/>
      <c r="D128" s="105"/>
    </row>
    <row r="129" spans="3:4" x14ac:dyDescent="0.2">
      <c r="C129" s="105"/>
      <c r="D129" s="105"/>
    </row>
    <row r="130" spans="3:4" x14ac:dyDescent="0.2">
      <c r="C130" s="105"/>
      <c r="D130" s="105"/>
    </row>
    <row r="131" spans="3:4" x14ac:dyDescent="0.2">
      <c r="C131" s="105"/>
      <c r="D131" s="105"/>
    </row>
  </sheetData>
  <mergeCells count="32">
    <mergeCell ref="B56:B59"/>
    <mergeCell ref="A56:A59"/>
    <mergeCell ref="B36:B38"/>
    <mergeCell ref="A36:A38"/>
    <mergeCell ref="A39:A40"/>
    <mergeCell ref="B39:B40"/>
    <mergeCell ref="B43:B47"/>
    <mergeCell ref="A43:A47"/>
    <mergeCell ref="B48:B51"/>
    <mergeCell ref="A48:A51"/>
    <mergeCell ref="A52:A55"/>
    <mergeCell ref="B52:B55"/>
    <mergeCell ref="B11:B17"/>
    <mergeCell ref="A11:A17"/>
    <mergeCell ref="A18:A20"/>
    <mergeCell ref="B18:B20"/>
    <mergeCell ref="B41:B42"/>
    <mergeCell ref="A41:A42"/>
    <mergeCell ref="B21:B35"/>
    <mergeCell ref="A21:A35"/>
    <mergeCell ref="A1:XFD1"/>
    <mergeCell ref="A5:A10"/>
    <mergeCell ref="B5:B10"/>
    <mergeCell ref="A2:L2"/>
    <mergeCell ref="A3:A4"/>
    <mergeCell ref="B3:B4"/>
    <mergeCell ref="C3:C4"/>
    <mergeCell ref="F3:G3"/>
    <mergeCell ref="H3:I3"/>
    <mergeCell ref="J3:K3"/>
    <mergeCell ref="E3:E4"/>
    <mergeCell ref="D3:D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6739B-1F49-42F3-90F1-3007D8B70E14}">
  <dimension ref="A1:J7"/>
  <sheetViews>
    <sheetView workbookViewId="0">
      <selection activeCell="J3" sqref="J3"/>
    </sheetView>
  </sheetViews>
  <sheetFormatPr baseColWidth="10" defaultRowHeight="15" x14ac:dyDescent="0.25"/>
  <cols>
    <col min="1" max="1" width="15.28515625" customWidth="1"/>
    <col min="3" max="3" width="38.28515625" customWidth="1"/>
    <col min="5" max="5" width="11.42578125" style="112"/>
    <col min="6" max="6" width="11.42578125" customWidth="1"/>
    <col min="7" max="7" width="12.140625" bestFit="1" customWidth="1"/>
    <col min="8" max="9" width="13.5703125" customWidth="1"/>
    <col min="10" max="10" width="12.140625" bestFit="1" customWidth="1"/>
  </cols>
  <sheetData>
    <row r="1" spans="1:10" ht="38.25" customHeight="1" x14ac:dyDescent="0.25">
      <c r="A1" s="23" t="s">
        <v>410</v>
      </c>
      <c r="B1" s="23" t="s">
        <v>2</v>
      </c>
      <c r="C1" s="23" t="s">
        <v>351</v>
      </c>
      <c r="D1" s="23" t="s">
        <v>109</v>
      </c>
      <c r="E1" s="114" t="s">
        <v>20</v>
      </c>
      <c r="F1" s="23" t="s">
        <v>349</v>
      </c>
      <c r="G1" s="23" t="s">
        <v>346</v>
      </c>
      <c r="H1" s="23" t="s">
        <v>348</v>
      </c>
      <c r="I1" s="23" t="s">
        <v>350</v>
      </c>
      <c r="J1" s="23" t="s">
        <v>347</v>
      </c>
    </row>
    <row r="2" spans="1:10" ht="12" customHeight="1" x14ac:dyDescent="0.25">
      <c r="A2" s="138" t="s">
        <v>96</v>
      </c>
      <c r="B2" s="139"/>
      <c r="C2" s="139"/>
      <c r="D2" s="139"/>
      <c r="E2" s="139"/>
      <c r="F2" s="139"/>
      <c r="G2" s="139"/>
      <c r="H2" s="139"/>
      <c r="I2" s="139"/>
      <c r="J2" s="140"/>
    </row>
    <row r="3" spans="1:10" ht="24" x14ac:dyDescent="0.25">
      <c r="A3" s="4" t="s">
        <v>13</v>
      </c>
      <c r="B3" s="4" t="s">
        <v>409</v>
      </c>
      <c r="C3" s="52" t="s">
        <v>408</v>
      </c>
      <c r="D3" s="4" t="s">
        <v>9</v>
      </c>
      <c r="E3" s="113">
        <v>5</v>
      </c>
      <c r="F3" s="4" t="s">
        <v>103</v>
      </c>
      <c r="G3" s="88">
        <v>3200000</v>
      </c>
      <c r="H3" s="95">
        <v>35000</v>
      </c>
      <c r="I3" s="88">
        <f>+H3*E3</f>
        <v>175000</v>
      </c>
      <c r="J3" s="53">
        <f>+G3+I3</f>
        <v>3375000</v>
      </c>
    </row>
    <row r="4" spans="1:10" ht="15" customHeight="1" x14ac:dyDescent="0.25">
      <c r="A4" s="145" t="s">
        <v>98</v>
      </c>
      <c r="B4" s="146"/>
      <c r="C4" s="146"/>
      <c r="D4" s="146"/>
      <c r="E4" s="146"/>
      <c r="F4" s="146"/>
      <c r="G4" s="146"/>
      <c r="H4" s="146"/>
      <c r="I4" s="146"/>
      <c r="J4" s="146"/>
    </row>
    <row r="5" spans="1:10" ht="85.5" customHeight="1" x14ac:dyDescent="0.25">
      <c r="A5" s="4" t="s">
        <v>15</v>
      </c>
      <c r="B5" s="4" t="s">
        <v>14</v>
      </c>
      <c r="C5" s="5" t="s">
        <v>433</v>
      </c>
      <c r="D5" s="4" t="s">
        <v>9</v>
      </c>
      <c r="E5" s="113">
        <v>5</v>
      </c>
      <c r="F5" s="4" t="s">
        <v>103</v>
      </c>
      <c r="G5" s="88">
        <v>65000000</v>
      </c>
      <c r="H5" s="95">
        <v>35000</v>
      </c>
      <c r="I5" s="88">
        <f>+H5*E5</f>
        <v>175000</v>
      </c>
      <c r="J5" s="53">
        <f>+G5+I5</f>
        <v>65175000</v>
      </c>
    </row>
    <row r="6" spans="1:10" s="2" customFormat="1" ht="25.5" customHeight="1" x14ac:dyDescent="0.2">
      <c r="A6" s="138" t="s">
        <v>101</v>
      </c>
      <c r="B6" s="139"/>
      <c r="C6" s="139"/>
      <c r="D6" s="139"/>
      <c r="E6" s="139"/>
      <c r="F6" s="139"/>
      <c r="G6" s="139"/>
      <c r="H6" s="139"/>
      <c r="I6" s="139"/>
      <c r="J6" s="140"/>
    </row>
    <row r="7" spans="1:10" s="2" customFormat="1" ht="108" x14ac:dyDescent="0.2">
      <c r="A7" s="4" t="s">
        <v>102</v>
      </c>
      <c r="B7" s="4" t="s">
        <v>17</v>
      </c>
      <c r="C7" s="87" t="s">
        <v>434</v>
      </c>
      <c r="D7" s="4" t="s">
        <v>9</v>
      </c>
      <c r="E7" s="115">
        <v>5</v>
      </c>
      <c r="F7" s="4" t="s">
        <v>103</v>
      </c>
      <c r="G7" s="88">
        <v>14000000</v>
      </c>
      <c r="H7" s="88">
        <v>35000</v>
      </c>
      <c r="I7" s="88">
        <f>+H7*E7</f>
        <v>175000</v>
      </c>
      <c r="J7" s="53">
        <f>+G7+I7</f>
        <v>14175000</v>
      </c>
    </row>
  </sheetData>
  <mergeCells count="3">
    <mergeCell ref="A4:J4"/>
    <mergeCell ref="A6:J6"/>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COT 1</vt:lpstr>
      <vt:lpstr>COT 2</vt:lpstr>
      <vt:lpstr>COT 3</vt:lpstr>
      <vt:lpstr>ESTUDIO MERCADO</vt:lpstr>
      <vt:lpstr>BOLSA MEDICAMENTOS </vt:lpstr>
      <vt:lpstr>BOLSA DE URGENCIAS</vt:lpstr>
      <vt:lpstr>BOLSA DE FORTALECIMIENTO</vt:lpstr>
      <vt:lpstr>  IPC</vt:lpstr>
      <vt:lpstr>'COT 2'!Área_de_impresión</vt:lpstr>
      <vt:lpstr>'COT 3'!Área_de_impresión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Yanina del Pilar Arevalo Ariza</dc:creator>
  <cp:lastModifiedBy>Usuario</cp:lastModifiedBy>
  <dcterms:created xsi:type="dcterms:W3CDTF">2021-06-23T23:29:38Z</dcterms:created>
  <dcterms:modified xsi:type="dcterms:W3CDTF">2022-05-31T15:10:09Z</dcterms:modified>
</cp:coreProperties>
</file>