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anaranjob\Downloads\"/>
    </mc:Choice>
  </mc:AlternateContent>
  <bookViews>
    <workbookView xWindow="0" yWindow="0" windowWidth="19200" windowHeight="7050" tabRatio="815"/>
  </bookViews>
  <sheets>
    <sheet name="Plan de acción" sheetId="1" r:id="rId1"/>
    <sheet name="Compromisos entidades" sheetId="71" r:id="rId2"/>
    <sheet name="Cálculo IR" sheetId="66" r:id="rId3"/>
    <sheet name=" Instructivo ficha técnica" sheetId="58" r:id="rId4"/>
    <sheet name="Instructivo Plan de Acción" sheetId="57" r:id="rId5"/>
    <sheet name="IR1.1" sheetId="15" r:id="rId6"/>
    <sheet name="IP1.1.1" sheetId="16" r:id="rId7"/>
    <sheet name="IP1.1.2" sheetId="17" r:id="rId8"/>
    <sheet name="IP 1.1.3" sheetId="18" r:id="rId9"/>
    <sheet name="IP1.1.4" sheetId="11" r:id="rId10"/>
    <sheet name="IP1.1.5" sheetId="19" r:id="rId11"/>
    <sheet name="IP1.1.6" sheetId="60" r:id="rId12"/>
    <sheet name="IR 2.1" sheetId="20" r:id="rId13"/>
    <sheet name="IP 2.1.1" sheetId="21" r:id="rId14"/>
    <sheet name="IP 2.1.2" sheetId="22" r:id="rId15"/>
    <sheet name="IP 2.1.3" sheetId="23" r:id="rId16"/>
    <sheet name="IP 2.1.4" sheetId="62" r:id="rId17"/>
    <sheet name="IR 3.1" sheetId="24" r:id="rId18"/>
    <sheet name="IP 3.1.1" sheetId="25" r:id="rId19"/>
    <sheet name="IP 3.1.2" sheetId="13" r:id="rId20"/>
    <sheet name="IP 3.1.3" sheetId="14" r:id="rId21"/>
    <sheet name="IP 3.1.4" sheetId="26" r:id="rId22"/>
    <sheet name="IP 3.1.5" sheetId="27" r:id="rId23"/>
    <sheet name="IP 3.1.6" sheetId="29" r:id="rId24"/>
    <sheet name="IP 3.1.7" sheetId="30" r:id="rId25"/>
    <sheet name="IP3.1.8" sheetId="10" r:id="rId26"/>
    <sheet name="IP 3.1.9" sheetId="37" r:id="rId27"/>
    <sheet name="IP 3.1.10" sheetId="75" r:id="rId28"/>
    <sheet name="IR 4.1" sheetId="31" r:id="rId29"/>
    <sheet name="IP 4.1.1" sheetId="33" r:id="rId30"/>
    <sheet name="IP 4.1.2" sheetId="34" r:id="rId31"/>
    <sheet name="IP 4.1.3" sheetId="35" r:id="rId32"/>
    <sheet name="IP 4.1.4" sheetId="36" r:id="rId33"/>
    <sheet name="IR 5.1" sheetId="39" r:id="rId34"/>
    <sheet name="IP 5.1.1" sheetId="38" r:id="rId35"/>
    <sheet name="IP 5.1.2" sheetId="40" r:id="rId36"/>
    <sheet name="IP 5.1.3" sheetId="42" r:id="rId37"/>
    <sheet name="IR 6.1" sheetId="43" r:id="rId38"/>
    <sheet name="IP 6.1.1" sheetId="44" r:id="rId39"/>
    <sheet name="IP 6.1.2" sheetId="45" r:id="rId40"/>
    <sheet name="IP 6.1.3" sheetId="46" r:id="rId41"/>
    <sheet name="IP 6.1.4" sheetId="63" r:id="rId42"/>
    <sheet name="IP 6.1.5" sheetId="76" r:id="rId43"/>
    <sheet name="IR 7.1" sheetId="47" r:id="rId44"/>
    <sheet name="IP 7.1.1" sheetId="48" r:id="rId45"/>
    <sheet name="IP 7.1.2" sheetId="49" r:id="rId46"/>
    <sheet name="IP 7.1.3" sheetId="61" r:id="rId47"/>
    <sheet name="IP 7.1.4" sheetId="51" r:id="rId48"/>
    <sheet name="IP 7.1.5" sheetId="74" r:id="rId49"/>
    <sheet name="Criterios Espacio Idóneo" sheetId="67" r:id="rId50"/>
    <sheet name="Lista" sheetId="69" state="hidden" r:id="rId51"/>
    <sheet name="Desplegables" sheetId="2" state="hidden" r:id="rId52"/>
  </sheets>
  <externalReferences>
    <externalReference r:id="rId53"/>
    <externalReference r:id="rId54"/>
  </externalReferences>
  <definedNames>
    <definedName name="_xlnm._FilterDatabase" localSheetId="1" hidden="1">'Compromisos entidades'!$A$1:$BQ$193</definedName>
    <definedName name="Ambiente">Desplegables!$F$29:$F$31</definedName>
    <definedName name="CulturaRecreaciónyDeporte">Desplegables!$F$24:$F$28</definedName>
    <definedName name="DesarrolloEconómicoIndustriayTurismo">Desplegables!$F$16:$F$18</definedName>
    <definedName name="Educación">Desplegables!$F$19:$F$20</definedName>
    <definedName name="GestiónJurídica">Desplegables!$F$11</definedName>
    <definedName name="GestiónPública">Desplegables!$F$3:$F$4</definedName>
    <definedName name="Gobierno">Desplegables!$F$5:$F$8</definedName>
    <definedName name="Hábitat">Desplegables!$F$37:$F$42</definedName>
    <definedName name="Hacienda">Desplegables!$F$12:$F$14</definedName>
    <definedName name="IntegraciónSocial">Desplegables!$F$23</definedName>
    <definedName name="Movilidad">Desplegables!$F$32:$F$36</definedName>
    <definedName name="Salud">Desplegables!$F$21:$F$22</definedName>
    <definedName name="SeguridadConvivenciayJusticia">Desplegables!$F$9:$F$10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76" l="1"/>
  <c r="C14" i="76"/>
  <c r="C13" i="76"/>
  <c r="C2" i="76"/>
  <c r="C15" i="76"/>
  <c r="F13" i="74"/>
  <c r="C13" i="74"/>
  <c r="C14" i="74"/>
  <c r="C15" i="74"/>
  <c r="C18" i="75"/>
  <c r="F16" i="75"/>
  <c r="C16" i="75"/>
  <c r="C17" i="75"/>
  <c r="C2" i="75"/>
  <c r="C55" i="74"/>
  <c r="C54" i="74"/>
  <c r="C53" i="74"/>
  <c r="C51" i="74"/>
  <c r="C2" i="74"/>
  <c r="F13" i="51"/>
  <c r="C13" i="51"/>
  <c r="C14" i="51"/>
  <c r="F13" i="61"/>
  <c r="C13" i="61"/>
  <c r="C14" i="61"/>
  <c r="F13" i="49"/>
  <c r="C13" i="49"/>
  <c r="C14" i="49"/>
  <c r="F13" i="48"/>
  <c r="C13" i="48"/>
  <c r="C14" i="48"/>
  <c r="F13" i="63"/>
  <c r="C13" i="63"/>
  <c r="C14" i="63"/>
  <c r="F13" i="46"/>
  <c r="C13" i="46"/>
  <c r="C14" i="46"/>
  <c r="F13" i="45"/>
  <c r="C13" i="45"/>
  <c r="C14" i="45"/>
  <c r="F13" i="44"/>
  <c r="C13" i="44"/>
  <c r="C14" i="44"/>
  <c r="F13" i="42"/>
  <c r="C13" i="42"/>
  <c r="C14" i="42"/>
  <c r="F13" i="40"/>
  <c r="C13" i="40"/>
  <c r="C14" i="40"/>
  <c r="F21" i="38"/>
  <c r="C21" i="38"/>
  <c r="C22" i="38"/>
  <c r="F13" i="36"/>
  <c r="C13" i="36"/>
  <c r="C14" i="36"/>
  <c r="F13" i="35"/>
  <c r="C13" i="35"/>
  <c r="C14" i="35"/>
  <c r="F13" i="34"/>
  <c r="C13" i="34"/>
  <c r="C14" i="34"/>
  <c r="F13" i="33"/>
  <c r="C13" i="33"/>
  <c r="C14" i="33"/>
  <c r="F13" i="37"/>
  <c r="C13" i="37"/>
  <c r="C14" i="37"/>
  <c r="F13" i="10"/>
  <c r="C13" i="10"/>
  <c r="C14" i="10"/>
  <c r="F19" i="30"/>
  <c r="C19" i="30"/>
  <c r="C20" i="30"/>
  <c r="F21" i="29"/>
  <c r="C21" i="29"/>
  <c r="C23" i="29"/>
  <c r="C22" i="29"/>
  <c r="F13" i="27"/>
  <c r="C13" i="27"/>
  <c r="C14" i="27"/>
  <c r="F23" i="26"/>
  <c r="C23" i="26"/>
  <c r="C24" i="26"/>
  <c r="F13" i="14"/>
  <c r="C13" i="14"/>
  <c r="C14" i="14"/>
  <c r="F25" i="13"/>
  <c r="C25" i="13"/>
  <c r="C26" i="13"/>
  <c r="F13" i="25"/>
  <c r="C13" i="25"/>
  <c r="C14" i="25"/>
  <c r="F13" i="62"/>
  <c r="C13" i="62"/>
  <c r="C14" i="62"/>
  <c r="F19" i="23"/>
  <c r="C19" i="23"/>
  <c r="C20" i="23"/>
  <c r="F13" i="22"/>
  <c r="C13" i="22"/>
  <c r="C14" i="22"/>
  <c r="F13" i="21"/>
  <c r="C13" i="21"/>
  <c r="C14" i="21"/>
  <c r="F13" i="60"/>
  <c r="C13" i="60"/>
  <c r="C14" i="60"/>
  <c r="F13" i="19"/>
  <c r="C13" i="19"/>
  <c r="C14" i="19"/>
  <c r="F13" i="11"/>
  <c r="C13" i="11"/>
  <c r="C14" i="11"/>
  <c r="F27" i="18"/>
  <c r="C27" i="18"/>
  <c r="C28" i="18"/>
  <c r="F21" i="17"/>
  <c r="C21" i="17"/>
  <c r="C22" i="17"/>
  <c r="F25" i="16"/>
  <c r="C25" i="16"/>
  <c r="C26" i="16"/>
  <c r="C12" i="47"/>
  <c r="C12" i="43"/>
  <c r="C20" i="39"/>
  <c r="C12" i="31"/>
  <c r="C26" i="24"/>
  <c r="C18" i="20"/>
  <c r="C26" i="15"/>
  <c r="CA63" i="1" l="1"/>
  <c r="BZ63" i="1"/>
  <c r="BX63" i="1"/>
  <c r="BW63" i="1"/>
  <c r="BU63" i="1"/>
  <c r="BT63" i="1"/>
  <c r="BR63" i="1"/>
  <c r="BQ63" i="1"/>
  <c r="BO63" i="1"/>
  <c r="BN63" i="1"/>
  <c r="BL63" i="1"/>
  <c r="BK63" i="1"/>
  <c r="BI63" i="1"/>
  <c r="BH63" i="1"/>
  <c r="BF63" i="1"/>
  <c r="BE63" i="1"/>
  <c r="BC63" i="1"/>
  <c r="BB63" i="1"/>
  <c r="AZ63" i="1"/>
  <c r="AY63" i="1"/>
  <c r="CA51" i="1"/>
  <c r="BZ51" i="1"/>
  <c r="BX51" i="1"/>
  <c r="BW51" i="1"/>
  <c r="BU51" i="1"/>
  <c r="BT51" i="1"/>
  <c r="BR51" i="1"/>
  <c r="BQ51" i="1"/>
  <c r="BO51" i="1"/>
  <c r="BN51" i="1"/>
  <c r="BL51" i="1"/>
  <c r="BK51" i="1"/>
  <c r="BI51" i="1"/>
  <c r="BH51" i="1"/>
  <c r="BF51" i="1"/>
  <c r="BE51" i="1"/>
  <c r="BC51" i="1"/>
  <c r="BB51" i="1"/>
  <c r="AZ51" i="1"/>
  <c r="AY51" i="1"/>
  <c r="CA43" i="1"/>
  <c r="BZ43" i="1"/>
  <c r="BX43" i="1"/>
  <c r="BW43" i="1"/>
  <c r="BU43" i="1"/>
  <c r="BT43" i="1"/>
  <c r="BR43" i="1"/>
  <c r="BQ43" i="1"/>
  <c r="BO43" i="1"/>
  <c r="BN43" i="1"/>
  <c r="BL43" i="1"/>
  <c r="BK43" i="1"/>
  <c r="BI43" i="1"/>
  <c r="BH43" i="1"/>
  <c r="BF43" i="1"/>
  <c r="BE43" i="1"/>
  <c r="BC43" i="1"/>
  <c r="BB43" i="1"/>
  <c r="AZ43" i="1"/>
  <c r="AY43" i="1"/>
  <c r="CA42" i="1"/>
  <c r="BZ42" i="1"/>
  <c r="BX42" i="1"/>
  <c r="BW42" i="1"/>
  <c r="BU42" i="1"/>
  <c r="BT42" i="1"/>
  <c r="BR42" i="1"/>
  <c r="BQ42" i="1"/>
  <c r="BO42" i="1"/>
  <c r="BN42" i="1"/>
  <c r="BL42" i="1"/>
  <c r="BK42" i="1"/>
  <c r="BI42" i="1"/>
  <c r="BH42" i="1"/>
  <c r="BF42" i="1"/>
  <c r="BE42" i="1"/>
  <c r="BC42" i="1"/>
  <c r="BB42" i="1"/>
  <c r="AZ42" i="1"/>
  <c r="AY42" i="1"/>
  <c r="CA40" i="1"/>
  <c r="BZ40" i="1"/>
  <c r="BX40" i="1"/>
  <c r="BW40" i="1"/>
  <c r="BU40" i="1"/>
  <c r="BT40" i="1"/>
  <c r="BR40" i="1"/>
  <c r="BQ40" i="1"/>
  <c r="BO40" i="1"/>
  <c r="BN40" i="1"/>
  <c r="BL40" i="1"/>
  <c r="BK40" i="1"/>
  <c r="BI40" i="1"/>
  <c r="BH40" i="1"/>
  <c r="BF40" i="1"/>
  <c r="BE40" i="1"/>
  <c r="BC40" i="1"/>
  <c r="BB40" i="1"/>
  <c r="AZ40" i="1"/>
  <c r="AY40" i="1"/>
  <c r="CA38" i="1"/>
  <c r="BZ38" i="1"/>
  <c r="BX38" i="1"/>
  <c r="BW38" i="1"/>
  <c r="BU38" i="1"/>
  <c r="BT38" i="1"/>
  <c r="BR38" i="1"/>
  <c r="BQ38" i="1"/>
  <c r="BO38" i="1"/>
  <c r="BN38" i="1"/>
  <c r="BL38" i="1"/>
  <c r="BK38" i="1"/>
  <c r="BI38" i="1"/>
  <c r="BH38" i="1"/>
  <c r="BF38" i="1"/>
  <c r="BE38" i="1"/>
  <c r="BC38" i="1"/>
  <c r="BB38" i="1"/>
  <c r="AZ38" i="1"/>
  <c r="AY38" i="1"/>
  <c r="BK21" i="71"/>
  <c r="BK22" i="71"/>
  <c r="BK23" i="71"/>
  <c r="BK24" i="71"/>
  <c r="BK25" i="71"/>
  <c r="BK26" i="71"/>
  <c r="BK27" i="71"/>
  <c r="BK28" i="71"/>
  <c r="BK29" i="71"/>
  <c r="BK30" i="71"/>
  <c r="BK31" i="71"/>
  <c r="BK32" i="71"/>
  <c r="BK33" i="71"/>
  <c r="BK34" i="71"/>
  <c r="BK35" i="71"/>
  <c r="BK36" i="71"/>
  <c r="BK37" i="71"/>
  <c r="BK38" i="71"/>
  <c r="BK39" i="71"/>
  <c r="BK40" i="71"/>
  <c r="BK41" i="71"/>
  <c r="BK42" i="71"/>
  <c r="BK43" i="71"/>
  <c r="BK44" i="71"/>
  <c r="BK45" i="71"/>
  <c r="BK46" i="71"/>
  <c r="BK47" i="71"/>
  <c r="BK48" i="71"/>
  <c r="BK49" i="71"/>
  <c r="BK50" i="71"/>
  <c r="BK51" i="71"/>
  <c r="BK52" i="71"/>
  <c r="BK53" i="71"/>
  <c r="BK54" i="71"/>
  <c r="BK55" i="71"/>
  <c r="BK56" i="71"/>
  <c r="BK57" i="71"/>
  <c r="BK58" i="71"/>
  <c r="BK59" i="71"/>
  <c r="BK60" i="71"/>
  <c r="BK61" i="71"/>
  <c r="BK62" i="71"/>
  <c r="BK63" i="71"/>
  <c r="BK64" i="71"/>
  <c r="BK65" i="71"/>
  <c r="BK66" i="71"/>
  <c r="BK67" i="71"/>
  <c r="BK68" i="71"/>
  <c r="BK69" i="71"/>
  <c r="BK70" i="71"/>
  <c r="BK71" i="71"/>
  <c r="BK72" i="71"/>
  <c r="BK73" i="71"/>
  <c r="BK74" i="71"/>
  <c r="BK75" i="71"/>
  <c r="BK76" i="71"/>
  <c r="BK77" i="71"/>
  <c r="BK78" i="71"/>
  <c r="BK79" i="71"/>
  <c r="BK80" i="71"/>
  <c r="BK81" i="71"/>
  <c r="BK82" i="71"/>
  <c r="BK83" i="71"/>
  <c r="BK84" i="71"/>
  <c r="BK85" i="71"/>
  <c r="BK86" i="71"/>
  <c r="BK87" i="71"/>
  <c r="BK88" i="71"/>
  <c r="BK89" i="71"/>
  <c r="BK90" i="71"/>
  <c r="BK91" i="71"/>
  <c r="BK92" i="71"/>
  <c r="BK93" i="71"/>
  <c r="BK94" i="71"/>
  <c r="BK95" i="71"/>
  <c r="BK96" i="71"/>
  <c r="BK97" i="71"/>
  <c r="BK98" i="71"/>
  <c r="BK99" i="71"/>
  <c r="BK100" i="71"/>
  <c r="BK101" i="71"/>
  <c r="BK102" i="71"/>
  <c r="BK103" i="71"/>
  <c r="BK104" i="71"/>
  <c r="BK105" i="71"/>
  <c r="BK106" i="71"/>
  <c r="BK107" i="71"/>
  <c r="BK108" i="71"/>
  <c r="BK109" i="71"/>
  <c r="BK110" i="71"/>
  <c r="BK111" i="71"/>
  <c r="BK112" i="71"/>
  <c r="BK113" i="71"/>
  <c r="BK114" i="71"/>
  <c r="BK115" i="71"/>
  <c r="BK116" i="71"/>
  <c r="BK117" i="71"/>
  <c r="BK118" i="71"/>
  <c r="BK119" i="71"/>
  <c r="BK120" i="71"/>
  <c r="BK121" i="71"/>
  <c r="BK122" i="71"/>
  <c r="BK123" i="71"/>
  <c r="BK124" i="71"/>
  <c r="BK125" i="71"/>
  <c r="BK126" i="71"/>
  <c r="BK127" i="71"/>
  <c r="BK128" i="71"/>
  <c r="BK129" i="71"/>
  <c r="BK130" i="71"/>
  <c r="BK131" i="71"/>
  <c r="BK132" i="71"/>
  <c r="BK133" i="71"/>
  <c r="BK134" i="71"/>
  <c r="BK135" i="71"/>
  <c r="BK136" i="71"/>
  <c r="BK137" i="71"/>
  <c r="BK138" i="71"/>
  <c r="BK139" i="71"/>
  <c r="BK140" i="71"/>
  <c r="BK141" i="71"/>
  <c r="BK142" i="71"/>
  <c r="BK143" i="71"/>
  <c r="BK144" i="71"/>
  <c r="BK145" i="71"/>
  <c r="BK146" i="71"/>
  <c r="BK147" i="71"/>
  <c r="BK148" i="71"/>
  <c r="BK149" i="71"/>
  <c r="BK150" i="71"/>
  <c r="BK151" i="71"/>
  <c r="BK152" i="71"/>
  <c r="BK153" i="71"/>
  <c r="BK154" i="71"/>
  <c r="BK155" i="71"/>
  <c r="BK156" i="71"/>
  <c r="BK157" i="71"/>
  <c r="BK158" i="71"/>
  <c r="BK159" i="71"/>
  <c r="BK160" i="71"/>
  <c r="BK161" i="71"/>
  <c r="BK162" i="71"/>
  <c r="BK163" i="71"/>
  <c r="BK164" i="71"/>
  <c r="BK165" i="71"/>
  <c r="BK166" i="71"/>
  <c r="BK167" i="71"/>
  <c r="BK168" i="71"/>
  <c r="BK169" i="71"/>
  <c r="BK170" i="71"/>
  <c r="BK171" i="71"/>
  <c r="BK172" i="71"/>
  <c r="BK173" i="71"/>
  <c r="BK174" i="71"/>
  <c r="BK175" i="71"/>
  <c r="BK176" i="71"/>
  <c r="BK177" i="71"/>
  <c r="BK178" i="71"/>
  <c r="BK179" i="71"/>
  <c r="BK180" i="71"/>
  <c r="BK181" i="71"/>
  <c r="BK182" i="71"/>
  <c r="BK183" i="71"/>
  <c r="BK184" i="71"/>
  <c r="BK185" i="71"/>
  <c r="BK186" i="71"/>
  <c r="BK187" i="71"/>
  <c r="BK188" i="71"/>
  <c r="BK189" i="71"/>
  <c r="BK190" i="71"/>
  <c r="BK191" i="71"/>
  <c r="BK192" i="71"/>
  <c r="BK193" i="71"/>
  <c r="CA35" i="1"/>
  <c r="BZ35" i="1"/>
  <c r="BX35" i="1"/>
  <c r="BW35" i="1"/>
  <c r="BU35" i="1"/>
  <c r="BT35" i="1"/>
  <c r="BR35" i="1"/>
  <c r="BQ35" i="1"/>
  <c r="BO35" i="1"/>
  <c r="BN35" i="1"/>
  <c r="BL35" i="1"/>
  <c r="BK35" i="1"/>
  <c r="BI35" i="1"/>
  <c r="BH35" i="1"/>
  <c r="BF35" i="1"/>
  <c r="BE35" i="1"/>
  <c r="BC35" i="1"/>
  <c r="BB35" i="1"/>
  <c r="AZ35" i="1"/>
  <c r="AY35" i="1"/>
  <c r="BC32" i="1"/>
  <c r="BB32" i="1"/>
  <c r="AZ32" i="1"/>
  <c r="AY32" i="1"/>
  <c r="CA31" i="1"/>
  <c r="BZ31" i="1"/>
  <c r="BX31" i="1"/>
  <c r="BW31" i="1"/>
  <c r="BU31" i="1"/>
  <c r="BT31" i="1"/>
  <c r="BR31" i="1"/>
  <c r="BQ31" i="1"/>
  <c r="BO31" i="1"/>
  <c r="BN31" i="1"/>
  <c r="BL31" i="1"/>
  <c r="BK31" i="1"/>
  <c r="BI31" i="1"/>
  <c r="BH31" i="1"/>
  <c r="BF31" i="1"/>
  <c r="BE31" i="1"/>
  <c r="BC31" i="1"/>
  <c r="BB31" i="1"/>
  <c r="AZ31" i="1"/>
  <c r="AY31" i="1"/>
  <c r="CA29" i="1"/>
  <c r="BZ29" i="1"/>
  <c r="BX29" i="1"/>
  <c r="BW29" i="1"/>
  <c r="BU29" i="1"/>
  <c r="BT29" i="1"/>
  <c r="BR29" i="1"/>
  <c r="BQ29" i="1"/>
  <c r="BO29" i="1"/>
  <c r="BN29" i="1"/>
  <c r="BL29" i="1"/>
  <c r="BK29" i="1"/>
  <c r="BI29" i="1"/>
  <c r="BH29" i="1"/>
  <c r="BF29" i="1"/>
  <c r="BE29" i="1"/>
  <c r="BC29" i="1"/>
  <c r="BB29" i="1"/>
  <c r="AZ29" i="1"/>
  <c r="AY29" i="1"/>
  <c r="CA28" i="1"/>
  <c r="BZ28" i="1"/>
  <c r="BX28" i="1"/>
  <c r="BW28" i="1"/>
  <c r="BU28" i="1"/>
  <c r="BT28" i="1"/>
  <c r="BR28" i="1"/>
  <c r="BQ28" i="1"/>
  <c r="BO28" i="1"/>
  <c r="BN28" i="1"/>
  <c r="BL28" i="1"/>
  <c r="BK28" i="1"/>
  <c r="BI28" i="1"/>
  <c r="BH28" i="1"/>
  <c r="BF28" i="1"/>
  <c r="BE28" i="1"/>
  <c r="BC28" i="1"/>
  <c r="BB28" i="1"/>
  <c r="AZ28" i="1"/>
  <c r="AY28" i="1"/>
  <c r="CA27" i="1"/>
  <c r="BZ27" i="1"/>
  <c r="BX27" i="1"/>
  <c r="BW27" i="1"/>
  <c r="BU27" i="1"/>
  <c r="BT27" i="1"/>
  <c r="BR27" i="1"/>
  <c r="BQ27" i="1"/>
  <c r="BO27" i="1"/>
  <c r="BN27" i="1"/>
  <c r="BL27" i="1"/>
  <c r="BK27" i="1"/>
  <c r="BI27" i="1"/>
  <c r="BH27" i="1"/>
  <c r="BF27" i="1"/>
  <c r="BE27" i="1"/>
  <c r="BC27" i="1"/>
  <c r="BB27" i="1"/>
  <c r="AZ27" i="1"/>
  <c r="AY27" i="1"/>
  <c r="AO28" i="1" l="1"/>
  <c r="AJ27" i="1"/>
  <c r="AN27" i="1"/>
  <c r="B61" i="1"/>
  <c r="AA28" i="1"/>
  <c r="AA29" i="1"/>
  <c r="AA30" i="1"/>
  <c r="AA31" i="1"/>
  <c r="AA32" i="1"/>
  <c r="AA33" i="1"/>
  <c r="AA34" i="1"/>
  <c r="AA35" i="1"/>
  <c r="AA36" i="1"/>
  <c r="AA37" i="1"/>
  <c r="B39" i="1" s="1"/>
  <c r="AA38" i="1"/>
  <c r="AA39" i="1"/>
  <c r="AA40" i="1"/>
  <c r="B46" i="1" s="1"/>
  <c r="AA41" i="1"/>
  <c r="AA42" i="1"/>
  <c r="AA43" i="1"/>
  <c r="AA44" i="1"/>
  <c r="AA45" i="1"/>
  <c r="AA46" i="1"/>
  <c r="AA47" i="1"/>
  <c r="AA48" i="1"/>
  <c r="AA49" i="1"/>
  <c r="AA50" i="1"/>
  <c r="AA51" i="1"/>
  <c r="AA52" i="1"/>
  <c r="AA53" i="1"/>
  <c r="AA54" i="1"/>
  <c r="B58" i="1" s="1"/>
  <c r="AA55" i="1"/>
  <c r="D56" i="1" s="1"/>
  <c r="AA56" i="1"/>
  <c r="D57" i="1" s="1"/>
  <c r="AA57" i="1"/>
  <c r="AA58" i="1"/>
  <c r="AA59" i="1"/>
  <c r="D60" i="1" s="1"/>
  <c r="AA60" i="1"/>
  <c r="B60" i="1" s="1"/>
  <c r="AA61" i="1"/>
  <c r="D59" i="1" s="1"/>
  <c r="AA62" i="1"/>
  <c r="AA63" i="1"/>
  <c r="AA27" i="1"/>
  <c r="CC58" i="1"/>
  <c r="CC63" i="1"/>
  <c r="D44" i="1" l="1"/>
  <c r="B57" i="1"/>
  <c r="B59" i="1"/>
  <c r="D43" i="1"/>
  <c r="B45" i="1"/>
  <c r="D54" i="1"/>
  <c r="B56" i="1"/>
  <c r="B63" i="1"/>
  <c r="D42" i="1"/>
  <c r="B44" i="1"/>
  <c r="D58" i="1"/>
  <c r="B55" i="1"/>
  <c r="B62" i="1"/>
  <c r="B38" i="1"/>
  <c r="D41" i="1"/>
  <c r="B43" i="1"/>
  <c r="B42" i="1"/>
  <c r="D63" i="1"/>
  <c r="D37" i="1"/>
  <c r="D39" i="1"/>
  <c r="B41" i="1"/>
  <c r="D55" i="1"/>
  <c r="D62" i="1"/>
  <c r="D40" i="1"/>
  <c r="D46" i="1"/>
  <c r="D38" i="1"/>
  <c r="B40" i="1"/>
  <c r="B54" i="1"/>
  <c r="D61" i="1"/>
  <c r="D45" i="1"/>
  <c r="B37" i="1"/>
  <c r="BK3" i="71"/>
  <c r="BK4" i="71"/>
  <c r="BK5" i="71"/>
  <c r="BK6" i="71"/>
  <c r="BK7" i="71"/>
  <c r="BK8" i="71"/>
  <c r="BK9" i="71"/>
  <c r="BK10" i="71"/>
  <c r="BK11" i="71"/>
  <c r="BK12" i="71"/>
  <c r="BK13" i="71"/>
  <c r="BK14" i="71"/>
  <c r="BK15" i="71"/>
  <c r="BK16" i="71"/>
  <c r="BK17" i="71"/>
  <c r="BK18" i="71"/>
  <c r="BK19" i="71"/>
  <c r="BK20" i="71"/>
  <c r="BK2" i="71"/>
  <c r="E33" i="67" l="1"/>
  <c r="F33" i="67"/>
  <c r="G33" i="67"/>
  <c r="H33" i="67"/>
  <c r="I33" i="67"/>
  <c r="J33" i="67"/>
  <c r="K33" i="67"/>
  <c r="L33" i="67"/>
  <c r="M33" i="67"/>
  <c r="N33" i="67"/>
  <c r="O33" i="67"/>
  <c r="P33" i="67"/>
  <c r="Q33" i="67"/>
  <c r="R33" i="67"/>
  <c r="S33" i="67"/>
  <c r="T33" i="67"/>
  <c r="U33" i="67"/>
  <c r="V33" i="67"/>
  <c r="W33" i="67"/>
  <c r="X33" i="67"/>
  <c r="F32" i="67"/>
  <c r="G32" i="67"/>
  <c r="H32" i="67"/>
  <c r="I32" i="67"/>
  <c r="J32" i="67"/>
  <c r="K32" i="67"/>
  <c r="L32" i="67"/>
  <c r="M32" i="67"/>
  <c r="N32" i="67"/>
  <c r="O32" i="67"/>
  <c r="P32" i="67"/>
  <c r="Q32" i="67"/>
  <c r="R32" i="67"/>
  <c r="S32" i="67"/>
  <c r="T32" i="67"/>
  <c r="U32" i="67"/>
  <c r="V32" i="67"/>
  <c r="W32" i="67"/>
  <c r="X32" i="67"/>
  <c r="E32" i="67"/>
  <c r="F31" i="67"/>
  <c r="G31" i="67"/>
  <c r="H31" i="67"/>
  <c r="I31" i="67"/>
  <c r="J31" i="67"/>
  <c r="K31" i="67"/>
  <c r="L31" i="67"/>
  <c r="M31" i="67"/>
  <c r="N31" i="67"/>
  <c r="O31" i="67"/>
  <c r="P31" i="67"/>
  <c r="Q31" i="67"/>
  <c r="R31" i="67"/>
  <c r="S31" i="67"/>
  <c r="T31" i="67"/>
  <c r="U31" i="67"/>
  <c r="V31" i="67"/>
  <c r="W31" i="67"/>
  <c r="X31" i="67"/>
  <c r="E31" i="67"/>
  <c r="C3" i="16" l="1"/>
  <c r="F52" i="24" l="1"/>
  <c r="L48" i="24"/>
  <c r="J48" i="24"/>
  <c r="H48" i="24"/>
  <c r="F48" i="24"/>
  <c r="D48" i="24"/>
  <c r="L46" i="24"/>
  <c r="J46" i="24"/>
  <c r="H46" i="24"/>
  <c r="F46" i="24"/>
  <c r="D46" i="24"/>
  <c r="D39" i="24"/>
  <c r="AX28" i="1"/>
  <c r="F49" i="17" s="1"/>
  <c r="AW28" i="1"/>
  <c r="L45" i="17" s="1"/>
  <c r="AV28" i="1"/>
  <c r="J45" i="17" s="1"/>
  <c r="AU28" i="1"/>
  <c r="H45" i="17" s="1"/>
  <c r="AT28" i="1"/>
  <c r="F45" i="17" s="1"/>
  <c r="AS28" i="1"/>
  <c r="D45" i="17" s="1"/>
  <c r="AR28" i="1"/>
  <c r="L43" i="17" s="1"/>
  <c r="AQ28" i="1"/>
  <c r="J43" i="17" s="1"/>
  <c r="AP28" i="1"/>
  <c r="H43" i="17" s="1"/>
  <c r="F43" i="17"/>
  <c r="AN28" i="1"/>
  <c r="D43" i="17" s="1"/>
  <c r="AJ28" i="1"/>
  <c r="D36" i="17" s="1"/>
  <c r="AX27" i="1"/>
  <c r="F53" i="16" s="1"/>
  <c r="AW27" i="1"/>
  <c r="L49" i="16" s="1"/>
  <c r="AV27" i="1"/>
  <c r="J49" i="16" s="1"/>
  <c r="AU27" i="1"/>
  <c r="H49" i="16" s="1"/>
  <c r="AT27" i="1"/>
  <c r="F49" i="16" s="1"/>
  <c r="AS27" i="1"/>
  <c r="D49" i="16" s="1"/>
  <c r="AR27" i="1"/>
  <c r="L47" i="16" s="1"/>
  <c r="AQ27" i="1"/>
  <c r="J47" i="16" s="1"/>
  <c r="AP27" i="1"/>
  <c r="H47" i="16" s="1"/>
  <c r="AO27" i="1"/>
  <c r="F47" i="16" s="1"/>
  <c r="D47" i="16"/>
  <c r="D40" i="16"/>
  <c r="D29" i="1" l="1"/>
  <c r="D50" i="1"/>
  <c r="D49" i="1"/>
  <c r="D48" i="1"/>
  <c r="D47" i="1"/>
  <c r="D32" i="1"/>
  <c r="D31" i="1"/>
  <c r="D30" i="1"/>
  <c r="D28" i="1"/>
  <c r="D34" i="1" l="1"/>
  <c r="D35" i="1"/>
  <c r="D36" i="1"/>
  <c r="D33" i="1"/>
  <c r="D27" i="1"/>
  <c r="D51" i="1"/>
  <c r="D52" i="1"/>
  <c r="D53" i="1"/>
  <c r="B32" i="1"/>
  <c r="C2" i="30" l="1"/>
  <c r="C3" i="62" l="1"/>
  <c r="C3" i="23"/>
  <c r="C3" i="22"/>
  <c r="C3" i="21"/>
  <c r="C3" i="60"/>
  <c r="C3" i="19"/>
  <c r="C3" i="11"/>
  <c r="C3" i="18"/>
  <c r="C3" i="17"/>
  <c r="X34" i="67" l="1"/>
  <c r="W34" i="67"/>
  <c r="V34" i="67"/>
  <c r="U34" i="67"/>
  <c r="T34" i="67"/>
  <c r="S34" i="67"/>
  <c r="R34" i="67"/>
  <c r="Q34" i="67"/>
  <c r="P34" i="67"/>
  <c r="O34" i="67"/>
  <c r="N34" i="67"/>
  <c r="M34" i="67"/>
  <c r="L34" i="67"/>
  <c r="K34" i="67"/>
  <c r="J34" i="67"/>
  <c r="I34" i="67"/>
  <c r="H34" i="67"/>
  <c r="G34" i="67"/>
  <c r="F34" i="67"/>
  <c r="E34" i="67"/>
  <c r="E35" i="67" l="1"/>
  <c r="N55" i="66"/>
  <c r="M55" i="66"/>
  <c r="L55" i="66"/>
  <c r="K55" i="66"/>
  <c r="J55" i="66"/>
  <c r="I55" i="66"/>
  <c r="N51" i="66"/>
  <c r="M51" i="66"/>
  <c r="L51" i="66"/>
  <c r="K51" i="66"/>
  <c r="J51" i="66"/>
  <c r="I51" i="66"/>
  <c r="N36" i="66"/>
  <c r="M36" i="66"/>
  <c r="L36" i="66"/>
  <c r="K36" i="66"/>
  <c r="J36" i="66"/>
  <c r="I36" i="66"/>
  <c r="N24" i="66"/>
  <c r="M24" i="66"/>
  <c r="L24" i="66"/>
  <c r="K24" i="66"/>
  <c r="J24" i="66"/>
  <c r="I24" i="66"/>
  <c r="N21" i="66"/>
  <c r="M21" i="66"/>
  <c r="L21" i="66"/>
  <c r="K21" i="66"/>
  <c r="J21" i="66"/>
  <c r="I21" i="66"/>
  <c r="N18" i="66"/>
  <c r="M18" i="66"/>
  <c r="L18" i="66"/>
  <c r="K18" i="66"/>
  <c r="J18" i="66"/>
  <c r="I18" i="66"/>
  <c r="N3" i="66"/>
  <c r="M3" i="66"/>
  <c r="L3" i="66"/>
  <c r="K3" i="66"/>
  <c r="J3" i="66"/>
  <c r="I3" i="66"/>
  <c r="C15" i="63" l="1"/>
  <c r="C2" i="63"/>
  <c r="C15" i="62"/>
  <c r="C2" i="62"/>
  <c r="B34" i="1" l="1"/>
  <c r="B35" i="1"/>
  <c r="B36" i="1"/>
  <c r="B33" i="1"/>
  <c r="CC57" i="1" l="1"/>
  <c r="CC36" i="1"/>
  <c r="CC61" i="1" l="1"/>
  <c r="C15" i="51"/>
  <c r="C2" i="51"/>
  <c r="C15" i="61"/>
  <c r="C2" i="61"/>
  <c r="C15" i="49"/>
  <c r="C2" i="49"/>
  <c r="C15" i="48"/>
  <c r="C2" i="48"/>
  <c r="C2" i="47"/>
  <c r="C15" i="46"/>
  <c r="C2" i="46"/>
  <c r="C15" i="45"/>
  <c r="C2" i="45"/>
  <c r="C15" i="44"/>
  <c r="C2" i="44"/>
  <c r="C2" i="43"/>
  <c r="C15" i="42"/>
  <c r="C2" i="42"/>
  <c r="C15" i="40"/>
  <c r="C2" i="40"/>
  <c r="C23" i="38"/>
  <c r="C2" i="38"/>
  <c r="C21" i="39"/>
  <c r="C2" i="39"/>
  <c r="C15" i="37"/>
  <c r="C2" i="37"/>
  <c r="C15" i="36"/>
  <c r="C2" i="36"/>
  <c r="C15" i="35"/>
  <c r="C2" i="35"/>
  <c r="C15" i="34"/>
  <c r="C2" i="34"/>
  <c r="C15" i="33"/>
  <c r="C2" i="33"/>
  <c r="C2" i="31"/>
  <c r="C21" i="30"/>
  <c r="C2" i="29"/>
  <c r="C15" i="27"/>
  <c r="C2" i="27"/>
  <c r="C25" i="26"/>
  <c r="C2" i="26"/>
  <c r="C15" i="14"/>
  <c r="C2" i="14"/>
  <c r="C27" i="13"/>
  <c r="C2" i="13"/>
  <c r="C2" i="25" l="1"/>
  <c r="C15" i="25"/>
  <c r="C2" i="15"/>
  <c r="C2" i="20"/>
  <c r="C2" i="24"/>
  <c r="C21" i="23"/>
  <c r="C2" i="23"/>
  <c r="C15" i="22"/>
  <c r="C2" i="22"/>
  <c r="C15" i="21"/>
  <c r="C2" i="21"/>
  <c r="C15" i="60"/>
  <c r="C2" i="60"/>
  <c r="C15" i="19"/>
  <c r="C2" i="19"/>
  <c r="C15" i="11"/>
  <c r="C2" i="11"/>
  <c r="C15" i="10"/>
  <c r="C2" i="10"/>
  <c r="C2" i="18"/>
  <c r="C2" i="17"/>
  <c r="C2" i="16"/>
  <c r="C29" i="18"/>
  <c r="C23" i="17"/>
  <c r="C27" i="16"/>
  <c r="CC28" i="1" l="1"/>
  <c r="CC29" i="1"/>
  <c r="CC44" i="1"/>
  <c r="CC30" i="1"/>
  <c r="CC31" i="1"/>
  <c r="CC32" i="1"/>
  <c r="CC33" i="1"/>
  <c r="CC34" i="1"/>
  <c r="CC35" i="1"/>
  <c r="CC37" i="1"/>
  <c r="CC38" i="1"/>
  <c r="CC39" i="1"/>
  <c r="CC40" i="1"/>
  <c r="CC41" i="1"/>
  <c r="CC42" i="1"/>
  <c r="CC43" i="1"/>
  <c r="CC47" i="1"/>
  <c r="CC48" i="1"/>
  <c r="CC49" i="1"/>
  <c r="CC50" i="1"/>
  <c r="CC45" i="1"/>
  <c r="CC51" i="1"/>
  <c r="CC52" i="1"/>
  <c r="CC53" i="1"/>
  <c r="CC54" i="1"/>
  <c r="CC55" i="1"/>
  <c r="CC56" i="1"/>
  <c r="CC59" i="1"/>
  <c r="CC60" i="1"/>
  <c r="CC62" i="1"/>
  <c r="CC27" i="1"/>
  <c r="B52" i="1" l="1"/>
  <c r="B48" i="1"/>
  <c r="B51" i="1"/>
  <c r="B28" i="1"/>
  <c r="B30" i="1"/>
  <c r="B49" i="1"/>
  <c r="B31" i="1"/>
  <c r="B50" i="1"/>
  <c r="B53" i="1"/>
  <c r="B27" i="1"/>
  <c r="B29" i="1"/>
  <c r="B47" i="1"/>
</calcChain>
</file>

<file path=xl/sharedStrings.xml><?xml version="1.0" encoding="utf-8"?>
<sst xmlns="http://schemas.openxmlformats.org/spreadsheetml/2006/main" count="10205" uniqueCount="1796">
  <si>
    <t>Fecha de aprobación:</t>
  </si>
  <si>
    <t>Fecha de actualización:</t>
  </si>
  <si>
    <t>Nombre del indicador de resultado</t>
  </si>
  <si>
    <t>Línea base</t>
  </si>
  <si>
    <t>Responsable de la ejecución</t>
  </si>
  <si>
    <t>Tiempos de ejecución</t>
  </si>
  <si>
    <t>Entidad</t>
  </si>
  <si>
    <t>Dirección/Subdirección/Grupo/Unidad</t>
  </si>
  <si>
    <t>Fecha de inicio</t>
  </si>
  <si>
    <t>Fecha de finalización</t>
  </si>
  <si>
    <t>Valor</t>
  </si>
  <si>
    <t>Año</t>
  </si>
  <si>
    <t>Costo</t>
  </si>
  <si>
    <t>Costo total</t>
  </si>
  <si>
    <t xml:space="preserve">Nombre indicador de producto </t>
  </si>
  <si>
    <t>Recurso disponible</t>
  </si>
  <si>
    <t>Fórmula del indicador de producto</t>
  </si>
  <si>
    <t>Indicadores de resultado</t>
  </si>
  <si>
    <t>Costos y recursos disponibles</t>
  </si>
  <si>
    <t>Documento CONPES Distrital No:</t>
  </si>
  <si>
    <t>Objetivo específico</t>
  </si>
  <si>
    <t>Indicadores de producto</t>
  </si>
  <si>
    <t>Fórmula del indicador de resultado</t>
  </si>
  <si>
    <t>Línea de Poblacionales</t>
  </si>
  <si>
    <t>Línea de Territorios</t>
  </si>
  <si>
    <t>Línea de Procesos de Información</t>
  </si>
  <si>
    <t>Línea Ambiental</t>
  </si>
  <si>
    <t>Inversión</t>
  </si>
  <si>
    <t xml:space="preserve">Cooperación </t>
  </si>
  <si>
    <t>Crédito</t>
  </si>
  <si>
    <t xml:space="preserve">Funcionamiento
</t>
  </si>
  <si>
    <t>FUENTE</t>
  </si>
  <si>
    <t>TIPO DE ACUMULACIÓN</t>
  </si>
  <si>
    <t>LÍNEA DE SEGUIMIENTO</t>
  </si>
  <si>
    <t>Fuente de financiación</t>
  </si>
  <si>
    <t>Importancia relativa  del objetivo especifico
(%)</t>
  </si>
  <si>
    <t>Importancia relativa  del indicador de resultado
(%)</t>
  </si>
  <si>
    <t>Ponderación relativa del producto
(%)</t>
  </si>
  <si>
    <t>SECTORES</t>
  </si>
  <si>
    <t>ENTIDAD</t>
  </si>
  <si>
    <t>GestiónPública</t>
  </si>
  <si>
    <t>Secretaría General</t>
  </si>
  <si>
    <t>Dpto. Admitivo. del Servicio Civil Dsitrital</t>
  </si>
  <si>
    <t>Gobierno</t>
  </si>
  <si>
    <t>Secretaría de Gobierno</t>
  </si>
  <si>
    <t>Dpto Admitivo. de la Defensoría del Espacio Público DADEP</t>
  </si>
  <si>
    <t>Instituto Distrital de la Participación y Acción Comunal IDPAC</t>
  </si>
  <si>
    <t>Fondo de Prevención y Atención de Emergencias FOPAE</t>
  </si>
  <si>
    <t>Secretaría de Seguridad, Convivencia y Justicia</t>
  </si>
  <si>
    <t>UAE Cuerpo Oficial de Bomberos de Bogotá</t>
  </si>
  <si>
    <t>GestiónJurídica</t>
  </si>
  <si>
    <t>Secretaría Jurídica</t>
  </si>
  <si>
    <t xml:space="preserve">Hacienda </t>
  </si>
  <si>
    <t>Unidad Administrativa Especial de Catastro Distrital</t>
  </si>
  <si>
    <t>Fondo de Prestaciones Económicas, Cesantías y Pensiones FONCEP</t>
  </si>
  <si>
    <t>Lotería de Bogotá</t>
  </si>
  <si>
    <t>Planeación</t>
  </si>
  <si>
    <t>DesarrolloEconómicoIndustriayTurismo</t>
  </si>
  <si>
    <t>Instituto para la economía social IPES</t>
  </si>
  <si>
    <t>Instituto Distrital de Turismo</t>
  </si>
  <si>
    <t>Corporación para el Desarollo y la productividad Bogotá Región</t>
  </si>
  <si>
    <t xml:space="preserve">Educación </t>
  </si>
  <si>
    <t>Instituto para la Investigación Educativa y el Desarrollo Pedagógico IDEP</t>
  </si>
  <si>
    <t xml:space="preserve">Universidad Distrital Francisco Jose de Caldas </t>
  </si>
  <si>
    <t>Salud</t>
  </si>
  <si>
    <t>Fondo Financiero Distrital de Salud</t>
  </si>
  <si>
    <t>Hospitales (22)</t>
  </si>
  <si>
    <t>IntegraciónSocial</t>
  </si>
  <si>
    <t>Instituto para la Protección de la Niñez y la Juventud IDIPRON</t>
  </si>
  <si>
    <t>CulturaRecreaciónyDeporte</t>
  </si>
  <si>
    <t>Instituto Distrital de Recreación y Deporte IDRD</t>
  </si>
  <si>
    <t>Orquesta Filarmónica de Bogotá</t>
  </si>
  <si>
    <t>Instituto Distrital del Patrimonio Cultural IDPC</t>
  </si>
  <si>
    <t>Fundación Gilberto Alzate Avendaño</t>
  </si>
  <si>
    <t>Canal Capital</t>
  </si>
  <si>
    <t>Ambiente</t>
  </si>
  <si>
    <t>Jardín Botánico "José Celestino Mutis"</t>
  </si>
  <si>
    <t>Instituto de protección y bienestar animal</t>
  </si>
  <si>
    <t>Instituto Distrital de Gestión de Riesgos y Cambio Climático IDIGER</t>
  </si>
  <si>
    <t>Movilidad</t>
  </si>
  <si>
    <t>Instituto de Desarrollo Urbano 
IDU</t>
  </si>
  <si>
    <t>Fondo de Educación y Seguridad Vial
FONDATT</t>
  </si>
  <si>
    <t>Unidad Administrativa Especial de Rehabilitación y Mantenimiento Vial</t>
  </si>
  <si>
    <t>Empresa de Transporte del Tercer Milenio -Transmilenio S.A.</t>
  </si>
  <si>
    <t>Terminal de Transporte S.A.</t>
  </si>
  <si>
    <t>Hábitat</t>
  </si>
  <si>
    <t>Caja de Vivienda Popular</t>
  </si>
  <si>
    <t>Unidad Administrativa Especial de Servicios Públicos UAESP</t>
  </si>
  <si>
    <t>Empresa de Renovación y Desarrollo Urbano de Bogotá D.C.</t>
  </si>
  <si>
    <t>Empresa de Acueducto y Alcantarillado de Bogotá EAAB – ESP</t>
  </si>
  <si>
    <t>Empresa de Telecomunicaciones de Bogotá S.A.ETB - ESP</t>
  </si>
  <si>
    <t>Empresa de Energía de Bogotá S.A. EEB - ESP</t>
  </si>
  <si>
    <t>Mujer</t>
  </si>
  <si>
    <t xml:space="preserve">Sector </t>
  </si>
  <si>
    <t>SeguridadConvivenciayJusticia</t>
  </si>
  <si>
    <t>Entidad 1:</t>
  </si>
  <si>
    <t>Entidad 2:</t>
  </si>
  <si>
    <t>Entidad 3:</t>
  </si>
  <si>
    <t>FORMATO DE PLAN DE ACCION</t>
  </si>
  <si>
    <t>Sector líder:</t>
  </si>
  <si>
    <t>Persona de contacto</t>
  </si>
  <si>
    <t>Línea de Economía</t>
  </si>
  <si>
    <t>Resultado esperado</t>
  </si>
  <si>
    <t>Producto esperado</t>
  </si>
  <si>
    <t>Fecha de corte de seguimiento:</t>
  </si>
  <si>
    <t>Indicador del PDD</t>
  </si>
  <si>
    <t>Sí</t>
  </si>
  <si>
    <t>No</t>
  </si>
  <si>
    <t>INDICADOR PDD</t>
  </si>
  <si>
    <t>Meta de resultado Final</t>
  </si>
  <si>
    <t>Meta de producto Final</t>
  </si>
  <si>
    <t>Correo electrónico</t>
  </si>
  <si>
    <t>Teléfono</t>
  </si>
  <si>
    <t>Nombre del indicador</t>
  </si>
  <si>
    <t>Medición</t>
  </si>
  <si>
    <t>Fórmula de cálculo</t>
  </si>
  <si>
    <t>Unidad de medida</t>
  </si>
  <si>
    <t>Kilómetros</t>
  </si>
  <si>
    <t>Toneladas</t>
  </si>
  <si>
    <t>Programas</t>
  </si>
  <si>
    <t>Tasa</t>
  </si>
  <si>
    <t>Hectáreas</t>
  </si>
  <si>
    <t>Habitantes</t>
  </si>
  <si>
    <t>Acuerdos</t>
  </si>
  <si>
    <t>Porcentaje</t>
  </si>
  <si>
    <t>Índice</t>
  </si>
  <si>
    <t>Otro</t>
  </si>
  <si>
    <t>Cuál?</t>
  </si>
  <si>
    <t>Línea Base (LB)</t>
  </si>
  <si>
    <t>LB</t>
  </si>
  <si>
    <t>Fecha de LB</t>
  </si>
  <si>
    <t>Fuente LB</t>
  </si>
  <si>
    <t>Metas</t>
  </si>
  <si>
    <t>Año 1</t>
  </si>
  <si>
    <t>Año 2</t>
  </si>
  <si>
    <t>Año 3</t>
  </si>
  <si>
    <t>Año 4</t>
  </si>
  <si>
    <t>Año 5</t>
  </si>
  <si>
    <t>Año 6</t>
  </si>
  <si>
    <t>Año 7</t>
  </si>
  <si>
    <t>Metodología de medición</t>
  </si>
  <si>
    <t xml:space="preserve">Fuentes de información </t>
  </si>
  <si>
    <t>Días de rezago</t>
  </si>
  <si>
    <t>Serie disponible</t>
  </si>
  <si>
    <t>Nombre funcionario:</t>
  </si>
  <si>
    <t>Cargo:</t>
  </si>
  <si>
    <t>Entidad:</t>
  </si>
  <si>
    <t>Dependencia:</t>
  </si>
  <si>
    <t>Correo electrónico:</t>
  </si>
  <si>
    <t>Teléfono:</t>
  </si>
  <si>
    <t>Observaciones</t>
  </si>
  <si>
    <t xml:space="preserve">
Toda la información consignada en esta ficha técnica será sujeta de revisión de acuerdo a los resultados obtenidos en los levantamientos iniciales que se ejecuten en 2016. Como producto de tales levantamientos iniciales se obtendrá antes del 31 de diciembre de 2016 una estrategia para la implementación de la metodología en todo el país de acuerdo a los tiempos y costos que se identifiquen en tales ejercicios iniciales. 
Las metodologías para el levantamiento de la información catastral con enfoque multipropósito corresponderán a las elaboradas por el Instituto Geográfico Agustín Codazzi como autoridad catastral a nivel nacional, en concordancia con los  lineamientos de política que están siendo definidos en el documento Conpes "Política para la adopción de un catastro multipropósito rural-urbano"
La ejecución de los procesos de actualización/formación pueden limitarse por variables exógenas a las entidades ejecutoras, asociadas a condiciones de acceso al territorio y orden público, en función de la naturaleza de los municipios priorizados.</t>
  </si>
  <si>
    <t>Información general</t>
  </si>
  <si>
    <t>Relación entre el indicador de resultado e indicadores de producto</t>
  </si>
  <si>
    <t>Sector responsable</t>
  </si>
  <si>
    <t>Personas</t>
  </si>
  <si>
    <t>Año 8</t>
  </si>
  <si>
    <t>Año 10</t>
  </si>
  <si>
    <t>Año 11</t>
  </si>
  <si>
    <t>Año 12</t>
  </si>
  <si>
    <t>Año 13</t>
  </si>
  <si>
    <t>Año 14</t>
  </si>
  <si>
    <t>Año 9</t>
  </si>
  <si>
    <t>Año …</t>
  </si>
  <si>
    <t>Periodicidad de medición</t>
  </si>
  <si>
    <t>Mensual</t>
  </si>
  <si>
    <t>Trimestral</t>
  </si>
  <si>
    <t>Anual</t>
  </si>
  <si>
    <t>Bimestral</t>
  </si>
  <si>
    <t>Semestral</t>
  </si>
  <si>
    <t>Año inicio - Año fin</t>
  </si>
  <si>
    <t>Año inicio</t>
  </si>
  <si>
    <t>Año Fin</t>
  </si>
  <si>
    <t>Territorialización del indicador</t>
  </si>
  <si>
    <t>Si</t>
  </si>
  <si>
    <t>Entidades involucradas en el cumplimiento del indicador</t>
  </si>
  <si>
    <t xml:space="preserve">Entidad </t>
  </si>
  <si>
    <t>Nombre funcionario</t>
  </si>
  <si>
    <t>Cargo</t>
  </si>
  <si>
    <t>Programa (PDD)</t>
  </si>
  <si>
    <t>Final</t>
  </si>
  <si>
    <t>Nivel:</t>
  </si>
  <si>
    <t>NIVEL DE TERRITORIALIZACIÓN</t>
  </si>
  <si>
    <t>UPZ</t>
  </si>
  <si>
    <t>Localidad</t>
  </si>
  <si>
    <t>Datos del responsable del indicador</t>
  </si>
  <si>
    <t>Suma</t>
  </si>
  <si>
    <t>Constante</t>
  </si>
  <si>
    <t>Creciente</t>
  </si>
  <si>
    <t>Decreciente</t>
  </si>
  <si>
    <t>Entidad líder:</t>
  </si>
  <si>
    <t>Aprobación Oficina de Planeación de la entidad responsable de reportar el dato</t>
  </si>
  <si>
    <t>Descripción del indicador</t>
  </si>
  <si>
    <t>Pilar, Objetivo o Eje del PDD</t>
  </si>
  <si>
    <t>Tipo de anualización</t>
  </si>
  <si>
    <t>Política Pública Distrital de Servicio a la Ciudadanía</t>
  </si>
  <si>
    <t>Meta 2019</t>
  </si>
  <si>
    <t>Meta 2020</t>
  </si>
  <si>
    <t>Meta 2021</t>
  </si>
  <si>
    <t>Meta 2022</t>
  </si>
  <si>
    <t>Meta 2023</t>
  </si>
  <si>
    <t>Meta 2024</t>
  </si>
  <si>
    <t>Meta 2025</t>
  </si>
  <si>
    <t>Meta 2026</t>
  </si>
  <si>
    <t>Meta 2027</t>
  </si>
  <si>
    <t>Meta 2028</t>
  </si>
  <si>
    <t>Subsecretaría de Servicio a la Ciudadanía</t>
  </si>
  <si>
    <t>Número de pruebas de conocimiento aplicadas a los informadores y coordinadores de la Red CADE</t>
  </si>
  <si>
    <t>fjestupinan@alcaldiabogota.gov.co</t>
  </si>
  <si>
    <t>Subsecretaría de Servicio a la Ciudadanía / Dirección Distrital de Calidad del Servicio</t>
  </si>
  <si>
    <t>daospina@alcaldiabogota.gov.co</t>
  </si>
  <si>
    <t>Subsecretaría de Servicio a la Ciudadanía / Dirección del Sistema Distrital de Servicio a la Ciudadanía</t>
  </si>
  <si>
    <t>Protocolo de protección de datos personales expedido</t>
  </si>
  <si>
    <t>Porcentaje de entidades en la Red CADE con acuerdo de nivel de servicio vigente</t>
  </si>
  <si>
    <t>Evaluaciones de cumplimiento de los acuerdos de nivel de servicio</t>
  </si>
  <si>
    <t>Gestión Pública</t>
  </si>
  <si>
    <t>3813000 ext. 1300</t>
  </si>
  <si>
    <t>Sector corresponsable 1:</t>
  </si>
  <si>
    <t>Sector corresponsable 2:</t>
  </si>
  <si>
    <t>Subsecretario de Servicio a la Ciudadanía</t>
  </si>
  <si>
    <t>Director del Sistema Distrital de Servicio a la Ciudadanía</t>
  </si>
  <si>
    <t>Director Distrital de Calidad del Servicio</t>
  </si>
  <si>
    <t>Puntos de atención CADE y SuperCADE en operación</t>
  </si>
  <si>
    <t>2. Mejorar la articulación y coordinación entre las entidades</t>
  </si>
  <si>
    <t>3. Aumentar los niveles de interacción entre el ciudadano y la Administración Distrital</t>
  </si>
  <si>
    <t>5. Aumentar la oferta de servicios</t>
  </si>
  <si>
    <t>6. Utilizar evidencia cuantitativa y cualitativa para la toma de decisiones</t>
  </si>
  <si>
    <t>7. Mejorar la eficiencia y la eficacia de la regulación distrital</t>
  </si>
  <si>
    <t>Entidades distritales con al menos un objetivo específico de su plataforma estratégica orientado al mejoramiento del servicio a la ciudadanía</t>
  </si>
  <si>
    <t>Meta(s) de resultado a la que el producto aporta mediante su implementación.</t>
  </si>
  <si>
    <t>Descripción del producto</t>
  </si>
  <si>
    <t>Relación entre el indicador de producto y el resultado esperado</t>
  </si>
  <si>
    <t>El indicador mide qué tanto interactúan las entidades distritales con la ciudadanía a través de cada uno de los canales de atención, permitiendo conocer los cambios en el nivel de comunicación y de oferta de servicios entre ambas partes. Para esto se suman las interacciones a través del canal presencial, virtual y telefónico. El objetivo del indicador es aumentar, en el rango definido</t>
  </si>
  <si>
    <t>X</t>
  </si>
  <si>
    <t>Interacciones</t>
  </si>
  <si>
    <t>2028</t>
  </si>
  <si>
    <t>Sistema de Asignación de Turnos de la Red CADE, Bancos de recuado de la Red CADE, Línea 195, Guía de Trámites y Servicios, Bogotá Te Escucha</t>
  </si>
  <si>
    <t>20 días</t>
  </si>
  <si>
    <t>Cada mes se consolidan los datos de servicios prestados a través de cada canal de atención administrado por la Subsecretaría de Servicio a la Ciudadanía, del mes vencido. Esta información se extrae de los sistemas de información / fuentes listadas en la celda inferior</t>
  </si>
  <si>
    <t>El indicador mide el porcentaje de entidades que han establecido compromisos respecto a la calidad y el estándar de sus servicios en la Red CADE, de forma que se cuente con una atención idónea a los ciudadanos.</t>
  </si>
  <si>
    <t>Se toman todos los acuerdos de nivel de servicio firmados y vigentes para cada entidad y estos se comparan con el total de entidades en la Red CADE</t>
  </si>
  <si>
    <t>Dirección del Sistema Distrital de Servicio a la Ciudadanía</t>
  </si>
  <si>
    <t>Fernando  José Estupiñán Vargas</t>
  </si>
  <si>
    <t>Porcentaje de peticiones evaluadas con cumplimiento de los criterios de calidad, calidez y manejo del sistema</t>
  </si>
  <si>
    <t>A través del incremento en el porcentaje de respuestas a peticiones con cumplimiento de los estándares de servicio, el producto contribuye al aumento de ciudadanos que reciben una respuesta clara, precisa, completa y pertinente por parte de las entidades distritales respecto a sus necesidades, afectando positivamente el indicador de resultado "Porcentaje de ciudadanos que considera que las entidades distritales entienden sus necesidades"</t>
  </si>
  <si>
    <t>[Número de peticiones evaluadas con cumplimiento de los criterios de calidad, calidez y manejo del sistema / Número de peticiones evaluadas] x 100</t>
  </si>
  <si>
    <t>Dirección Distrital de Calidad del Servicio</t>
  </si>
  <si>
    <t>1 mes</t>
  </si>
  <si>
    <t>Diana Alejandra Ospina</t>
  </si>
  <si>
    <t>Subsecretaría de Servicio a la Ciudadanía / Director del Sistema Distrital de Servicio a la Ciudadanía</t>
  </si>
  <si>
    <t>Respuestas a peticiones evaluadas de las Entidades Distritales en Bogotá Te Escucha - SDQS</t>
  </si>
  <si>
    <t>Porcentaje de ciudadanos que consideran que las entidades públicas se coordinan y cooperan entre ellas para ofrecer un mejor servicio</t>
  </si>
  <si>
    <t>Porcentaje de ciudadanos que considera que las entidades distritales entienden sus necesidades</t>
  </si>
  <si>
    <t>Porcentaje de ciudadanos con percepción positiva respecto a la idoneidad de los servidores públicos distritales</t>
  </si>
  <si>
    <t>Número de ciudadanos con conocimiento 360</t>
  </si>
  <si>
    <t>Porcentaje de ciudadanos con percepción positiva respecto a la pertinencia, calidad, sencillez y claridad de los trámites, procesos y la información ofrecida por la Administración Distrital a través de sus canales de atención</t>
  </si>
  <si>
    <t>Objetivo General de la Política Pública: Garantizar el derecho de la ciudadanía a recibir de las entidades públicas distritales un servicio digno, efectivo, de calidad, oportuno, cálido y confiable, bajo los principios de transparencia, prevención y lucha contra la corrupción, que permita satisfacer sus necesidades y mejorar la calidad de vida.</t>
  </si>
  <si>
    <t>Secretaría Distrital de Planeación</t>
  </si>
  <si>
    <t>Inversión
(Proyecto 1126)</t>
  </si>
  <si>
    <t>Inversión
(Proyecto 1126)
y Funcionamiento</t>
  </si>
  <si>
    <t>Inversión
(Proyecto 1126)
y Cooperación</t>
  </si>
  <si>
    <t>Inversión
y Funcionamiento</t>
  </si>
  <si>
    <t>2018 (Sem-I)</t>
  </si>
  <si>
    <t>Puntos porcentuales</t>
  </si>
  <si>
    <t>Fernando José Estupiñán Vargas</t>
  </si>
  <si>
    <t>Secretaría General de la Alcaldía Mayor de Bogotá</t>
  </si>
  <si>
    <t>3813000 ext 1328</t>
  </si>
  <si>
    <t>Secretaría de Hacienda</t>
  </si>
  <si>
    <t>Secretaría de Hábitat</t>
  </si>
  <si>
    <t>Secretaría de Educación</t>
  </si>
  <si>
    <t>Secretaría de la Mujer</t>
  </si>
  <si>
    <t>Secretaría de Movilidad</t>
  </si>
  <si>
    <t>Secretaría de Integración Social</t>
  </si>
  <si>
    <t>Secretaría de Planeación</t>
  </si>
  <si>
    <t>Secretaría de Desarrollo Económico</t>
  </si>
  <si>
    <t>Secretaría de Salud</t>
  </si>
  <si>
    <t>Secretaría de Ambiente</t>
  </si>
  <si>
    <t>DASCD</t>
  </si>
  <si>
    <t>DADEP</t>
  </si>
  <si>
    <t>FONCEP</t>
  </si>
  <si>
    <t>UAECD</t>
  </si>
  <si>
    <t>IPES</t>
  </si>
  <si>
    <t>IDEP</t>
  </si>
  <si>
    <t>IDIPRON</t>
  </si>
  <si>
    <t>IDRD</t>
  </si>
  <si>
    <t>FUGA</t>
  </si>
  <si>
    <t>IDPC</t>
  </si>
  <si>
    <t>IDARTES</t>
  </si>
  <si>
    <t>IDIGER</t>
  </si>
  <si>
    <t>UAERMV</t>
  </si>
  <si>
    <t>Empresa de Transporte del Tercer Milenio Transmilenio S.A.</t>
  </si>
  <si>
    <t>UAESP</t>
  </si>
  <si>
    <t>El producto contribuye a las metas de resultado para disminuir la "diferencia en la percepción ciudadana respecto a la utilidad de realizar trámites y servicios en el canal presencial frente al canal telefónico y el canal virtual, en la ciudad de Bogotá D.C."</t>
  </si>
  <si>
    <t>Entidades</t>
  </si>
  <si>
    <t>Se revisan todas las entidades que reportan tener al menos un objetivo orientado al mejoramiento de servicio a la ciudadanía en su plan estratégico</t>
  </si>
  <si>
    <t>3 meses</t>
  </si>
  <si>
    <t>Se revisar los acuerdos de nivel de servicio suscritos y actualizados al final de cada año</t>
  </si>
  <si>
    <t>FICHA TÉCNICA INDICADOR DE PRODUCTO 1.1.2</t>
  </si>
  <si>
    <t>FICHA TÉCNICA INDICADOR DE PRODUCTO 1.1.1</t>
  </si>
  <si>
    <t>FICHA TÉCNICA INDICADOR DE RESULTADO 1.1</t>
  </si>
  <si>
    <t>FICHA TÉCNICA INDICADOR DE PRODUCTO 1.1.6</t>
  </si>
  <si>
    <t>FICHA TÉCNICA INDICADOR DE PRODUCTO 1.1.4</t>
  </si>
  <si>
    <t>FICHA TÉCNICA INDICADOR DE PRODUCTO 1.1.7</t>
  </si>
  <si>
    <t>FICHA TÉCNICA INDICADOR DE RESULTADO 2.1</t>
  </si>
  <si>
    <t>IDU</t>
  </si>
  <si>
    <t>El indicador mide la percepción ciudadana respecto a la coordinación y cooperación de las entidades distritales para ofrecer un mejor servicio</t>
  </si>
  <si>
    <t>Contribuye a las metas de resultado para aumentar el porcentaje de "ciudadanos que consideran que las entidades públicas se coordinan y cooperan entre ellas para ofrecer un mejor servicio, en la ciudad de Bogotá D.C."</t>
  </si>
  <si>
    <t>FICHA TÉCNICA INDICADOR DE PRODUCTO 2.1.1</t>
  </si>
  <si>
    <t>FICHA TÉCNICA INDICADOR DE PRODUCTO 2.1.2</t>
  </si>
  <si>
    <t>FICHA TÉCNICA INDICADOR DE PRODUCTO 2.1.3</t>
  </si>
  <si>
    <t>FICHA TÉCNICA INDICADOR DE RESULTADO 3.1</t>
  </si>
  <si>
    <t>El indicador mide el porcentaje de ciudadanos que consideran que las entidades públicas entienden sus necesidades, en la ciudad de Bogotá D.C.</t>
  </si>
  <si>
    <t>En la Encuesta  se revisa la pregunta correspondiente a "En una escala de 10 puntos, donde uno 1 es TOTALMENTE EN DESACUERDO y 10 TOTALMENTE DE ACUERDO, según su experiencia, ¿cómo califica cada una de las  siguientes frases referentes a las entidades públicas?... Las entidades públicas se coordinan y cooperan entre ellas para brindarme un mejor servicio" y se toma el porcentaje de ciuadadanos que calificó en el rango entre 9 y 10</t>
  </si>
  <si>
    <t>El indicador mide la expedición de un acto administrativo de lineamientos para la gestión de peticiones ciudadanas</t>
  </si>
  <si>
    <t>El producto contribuye a la meta de resultado para aumentar el porcentaje de ciudadanos que consideran que las entidades distritales entienden sus necesidades, en la ciudad de Bogotá D.C.</t>
  </si>
  <si>
    <t>DNP - Encuesta Nacional de Percepción Ciudadana, Subsecretaría de Servicio a la Ciudadanía a partir de 2019</t>
  </si>
  <si>
    <t>Secretaría de Cultura, Recreación y Deporte</t>
  </si>
  <si>
    <t>La Dirección Distrital de Calidad del Servicio reporta el número de respuestas a peticiones ciudadanas evaluadas</t>
  </si>
  <si>
    <t>FICHA TÉCNICA INDICADOR DE PRODUCTO 3.1.1</t>
  </si>
  <si>
    <t>FICHA TÉCNICA INDICADOR DE PRODUCTO 3.1.2</t>
  </si>
  <si>
    <t>FICHA TÉCNICA INDICADOR DE PRODUCTO 3.1.3</t>
  </si>
  <si>
    <t>FICHA TÉCNICA INDICADOR DE PRODUCTO 3.1.4</t>
  </si>
  <si>
    <t>El indicador aporta a las metas de resultado para aumentar el porcentaje ciudadanos que consideran que las entidades distritales entienden sus necesidades, en la ciudad de Bogotá D.C.</t>
  </si>
  <si>
    <t>La Direccción Distrital de la Calidad del Servicio verifica el cumplimiento de todos los requisitos a satisfacción, realizando pruebas en el sistema.</t>
  </si>
  <si>
    <t>La Dirección Distrital de la Calidad de Servicio realizará periodicamente visitas de cliente oculto a las Alcaldías Locales y establecerá un puntaje conforme a la accesibilidad, orientación, oportunidad, atención y el resultado de los servicios ofrecidos en el punto de atención.</t>
  </si>
  <si>
    <t>Reportes de las entidades distritales a la Subsecretaría de Servicio a la Ciudadanía</t>
  </si>
  <si>
    <t>Plan Estratégico Entidades Distritales, Reportes de las entidades distritales a la Subsecretaría de Servicio a la Ciudadanía</t>
  </si>
  <si>
    <t>Secretaría de Seguridad</t>
  </si>
  <si>
    <t>El indicador mide el porcentaje de ciudadanos que percibe positivamente al servidor público posicionado en la ventanilla, en términos de su: 1. Amabilidad, 2. Calidad de la asesoría brindada, 3. Claridad del lenguaje, 4.Conocimiento de trámites y servicios ofrecidos, 5. Presentación personal.</t>
  </si>
  <si>
    <t>DNP - Encuesta Nacional de Percepción Ciudadana</t>
  </si>
  <si>
    <t>En la encuesta se revisan las preguntas correspondiente a "En una escala de 10 puntos, donde uno 1 es MUY MALO y 10 EXCELENTE, por favor califique cada uno de los siguientes aspectos del servicio prestado por las entidades públicas … a) Amabilidad de la persona que lo atiende, b) Calidad de la asesoría recibida, c) El lenguaje utilizado para ofrecerle información sobre trámites y servicios es claro y comprensible, d) Conocimiento de la persona que lo atiende sobre los trámites y servicios que ofrecen, e)Presentación personal de la persona que lo atiende. Para cada aspecto, se suma el porcentaje de ciudadanos que calificó con 9 y 10. Finalmente, se toma el promedio de calificación para todos los aspectos evaluados</t>
  </si>
  <si>
    <t>El producto contribuye a la meta de resultado para aumentar el porcentaje de ciudadanos con percepción positiva respecto a la idoneidad de los servidores públicos en Bogotá D.C.</t>
  </si>
  <si>
    <t>2019</t>
  </si>
  <si>
    <t>La Dirección Distrital de Calidad del Servicio recopila las estadísticas de los informadores y coordinadores que participan en sus jornadas de cualificación</t>
  </si>
  <si>
    <t>Pruebas</t>
  </si>
  <si>
    <t>La Dirección Distrital de Calidad del Servicio recopila las estadísticas del número de pruebas aplicadas a informadores y coordinadores de la Red CADE</t>
  </si>
  <si>
    <t>La Dirección Distrital de Calidad del Servicio recopila las estadísticas del número de servidores públicos que participan en sus jornadas de cualificación</t>
  </si>
  <si>
    <t>El indicador mide la cantidad de pruebas de conocimiento aplicadas a los servidores públicos de las entidades distritales. Se debe mantener constante</t>
  </si>
  <si>
    <t>Pruebas de conocimiento</t>
  </si>
  <si>
    <t>La Dirección Distrital de Calidad del Servicio recopila las estadísticas del número de pruebas de conocimiento aplicadas en sus jornadas de cualificación</t>
  </si>
  <si>
    <t>El indicador mide el número de piezas comunicaciones de para cualificar al ciudadano en la oferta de trámites y servicios ofrecidos por la Red CADE. Debe aumentar y mantenerse en un mínimo de 8 a partir de 2020.</t>
  </si>
  <si>
    <t>Piezas comunicacionales</t>
  </si>
  <si>
    <t>La Subsecretaría de Servicio a la Ciudadanía elaborará y registrará el número de piezas comunicaciones utilizadas para cualificar a los ciudadanos en la oferta de trámites y servicios de la Red CADE</t>
  </si>
  <si>
    <t>Secretarìa de Desarrollo Económico</t>
  </si>
  <si>
    <t>Secretarìa de la Mujer</t>
  </si>
  <si>
    <t>El producto contribuye a la meta de resultado para aumentar el Porcentaje de ciudadanos que considera que las entidades públicas garantizan la idoneidad de los espacios públicos de atención, en la ciudad de Bogotá D.C.</t>
  </si>
  <si>
    <t>El indicador mide el porcentaje de ciudadanos que consideran que las entidades públicas garantizan la idoneidad de los espacios públicos de atención, en la ciudad de Bogotá D.C.</t>
  </si>
  <si>
    <t>PD</t>
  </si>
  <si>
    <t>Subsecretarìa de Servicio a la Ciudadanìa</t>
  </si>
  <si>
    <t>Módulos del SuperCADE Virtual en operación</t>
  </si>
  <si>
    <t>Se verifica el número de puntos de atención CADE y SuperCADE en operación.</t>
  </si>
  <si>
    <t>El producto contribuye a la meta de resultado para aumentar el porcentaje de ciudadanos que considera que las entidades públicas garantizan la idoneidad de los espacios públicos de atención, en la ciudad de Bogotá D.C.</t>
  </si>
  <si>
    <t>El indicador mide la cantidad de modulos del SuperCADE Virtual desarrollados. La meta es llegar a 4 en el 2019</t>
  </si>
  <si>
    <t>La Subsecretaría de Servicio a la Ciudadanía verifica el número de módulos en operación el SuperCADE Virtual</t>
  </si>
  <si>
    <t>El indicador mide la cantidad de ciudadanos sobre los cuales se conoce su interacción por todos los canales de atención, así como el fin con el que utilizó cada canal en cada momento. El objetivo conocer a la ciudadanía cada vez mejor, de forma que la Administración Distrital se pueda anticipar a las necesidades y brindar la información requerida de forma oportuna y personalizada. Para logra este objetivo, se parte de la integración de todos los sistemas de información de la Subsecretaría de Servicio a la Ciudadanía en el 2018. El indicador debe aumentar cada año.</t>
  </si>
  <si>
    <t>FICHA TÉCNICA INDICADOR DE RESULTADO 6.1</t>
  </si>
  <si>
    <t>Evaluaciones de cumplimiento de acuerdos de nivel de servicio</t>
  </si>
  <si>
    <t>El producto contribuye a la meta de resultado para aumentar el número de ciudadanos con conocimiento 360</t>
  </si>
  <si>
    <t>Informes</t>
  </si>
  <si>
    <t>Se verifica la entrega de informes de percepción y la satisfacción de la ciudadanía respecto a la calidad del servicio recibido a la Subsecretaría de Servicio a la Ciudadanía por parte de la Dirección Distrital de Calidad del Servicio.</t>
  </si>
  <si>
    <t>FICHA TÉCNICA INDICADOR DE PRODUCTO 6.1.3</t>
  </si>
  <si>
    <t>Modelos de gestión del conocimiento</t>
  </si>
  <si>
    <t>El indicador mide el porcentaje de ciudadanos con percepción positiva respecto a la pertinencia, calidad, sencillez y claridad de los trámites, procesos y la información ofrecida por la Administración Distrital a través de sus canales de atención</t>
  </si>
  <si>
    <t>Se registra el número de ciudadanos respecto a los cuáles se conoce su interacción por 2 o más canales de atención</t>
  </si>
  <si>
    <t>En la encuesta se revisan las preguntas correspondiente a "En una escala de 10 puntos, donde uno 1 es MUY MALO y 10 EXCELENTE, por favor califique … a) Sencillez de los procesos para acceder a tramites, servicios o información, b) Claridad de los procesos para acceder a tramites, servicios o información, c) Información disponible, clara, completa y actualizada sobre requisitos y documentos necesarios. Para cada aspecto, se suma el porcentaje de ciudadanos que calificó con 9 y 10. Finalmente, se toma el promedio de calificación para los tres aspectos evaluados</t>
  </si>
  <si>
    <t>El producto contribuye a la meta de resultado para aumentar el porcentaje de ciudadanos con percepción positiva respecto a la pertinencia, calidad, sencillez y claridad de los trámites, procesos y la información ofrecida por la Administración Distrital a través de sus canales de atención</t>
  </si>
  <si>
    <t>El indicador mide el número de estrategias de racionalización de trámites formuladas cada año. El indicador se debe mantener constante, requiriendo como mínimo una estrategia anual.</t>
  </si>
  <si>
    <t>FICHA TÉCNICA INDICADOR DE PRODUCTO 7.1.1</t>
  </si>
  <si>
    <t>El indicador mide el número protocolos para protección de datos personales expedidos.</t>
  </si>
  <si>
    <t>Protocolos</t>
  </si>
  <si>
    <t>FICHA TÉCNICA INDICADOR DE PRODUCTO 7.1.2</t>
  </si>
  <si>
    <t>Metodologías</t>
  </si>
  <si>
    <t>FICHA TÉCNICA INDICADOR DE PRODUCTO 5.1.3</t>
  </si>
  <si>
    <t>Número de matrices de riesgo  para procesos de inspección, vigilancia y control elaboradas e implementadas</t>
  </si>
  <si>
    <t>El indicador mide el número de matrices de riesgos implementadas para priorizar los procesos de inspección, vigilancia y control de acuerdo a la clasificación de riesgo de cada establecimiento comercial, de manera que se reduzca la saturación de procesos IVC entre los inspectores.</t>
  </si>
  <si>
    <t>FICHA TÉCNICA INDICADOR DE RESULTADO 7.1</t>
  </si>
  <si>
    <t>FICHA TÉCNICA INDICADOR DE RESULTADO 5.1</t>
  </si>
  <si>
    <t>FICHA TÉCNICA INDICADOR DE RESULTADO 4.1</t>
  </si>
  <si>
    <t>Oficina Alta Consejería para los Derechos de las Víctimas, la Paz y la Reconciliación</t>
  </si>
  <si>
    <t>Alto Consejero para los Derechos de las Víctimas, la Paz y la Reconciliación</t>
  </si>
  <si>
    <t>3813000 ext 2600, 2618</t>
  </si>
  <si>
    <t>gaquintero@alcaldiabogota.gov.co
jpjaramillo@alcaldiabogota.gov.co</t>
  </si>
  <si>
    <t>Inversión y funcionamiento</t>
  </si>
  <si>
    <t>Asignación recursos Distrito
Funcionamiento y Proyectos de Inversión Secretaría de Gobierno</t>
  </si>
  <si>
    <t>Gestión Pública
Gobierno</t>
  </si>
  <si>
    <t>FICHA TÉCNICA INDICADOR DE PRODUCTO 3.1.6</t>
  </si>
  <si>
    <t>FICHA TÉCNICA INDICADOR DE PRODUCTO 3.1.5</t>
  </si>
  <si>
    <t>FICHA TÉCNICA INDICADOR DE PRODUCTO 5.1.1</t>
  </si>
  <si>
    <t>FICHA TÉCNICA INDICADOR DE PRODUCTO 3.1.7</t>
  </si>
  <si>
    <t>FICHA TÉCNICA INDICADOR DE PRODUCTO 4.1.2</t>
  </si>
  <si>
    <t>FICHA TÉCNICA INDICADOR DE PRODUCTO 4.1.3</t>
  </si>
  <si>
    <t>FICHA TÉCNICA INDICADOR DE PRODUCTO 4.1.4</t>
  </si>
  <si>
    <t>FICHA TÉCNICA INDICADOR DE PRODUCTO 4.1.5</t>
  </si>
  <si>
    <t>FICHA TÉCNICA INDICADOR DE PRODUCTO 5.1.2</t>
  </si>
  <si>
    <t>FICHA TÉCNICA INDICADOR DE PRODUCTO 6.1.1</t>
  </si>
  <si>
    <t>FICHA TÉCNICA INDICADOR DE PRODUCTO 6.1.2</t>
  </si>
  <si>
    <t>FICHA TÉCNICA INDICADOR DE PRODUCTO 7.1.4</t>
  </si>
  <si>
    <t>Sector corresponsable 4:</t>
  </si>
  <si>
    <t>Sector corresponsable 5:</t>
  </si>
  <si>
    <t>Sector corresponsable 6:</t>
  </si>
  <si>
    <t>Sector corresponsable 7:</t>
  </si>
  <si>
    <t>Sector corresponsable 8:</t>
  </si>
  <si>
    <t>Sector corresponsable 9:</t>
  </si>
  <si>
    <t>Sector corresponsable 10:</t>
  </si>
  <si>
    <t>Sector corresponsable 11:</t>
  </si>
  <si>
    <t>Sector corresponsable 12:</t>
  </si>
  <si>
    <t>Sector corresponsable 13:</t>
  </si>
  <si>
    <t>Sector corresponsable 14:</t>
  </si>
  <si>
    <t>Sector corresponsable 15:</t>
  </si>
  <si>
    <t>Hacienda</t>
  </si>
  <si>
    <t>Desarrollo Económico, Industria y Turismo</t>
  </si>
  <si>
    <t>Educación</t>
  </si>
  <si>
    <t>Integración Social</t>
  </si>
  <si>
    <t>Cultura, Recreación y Deporte</t>
  </si>
  <si>
    <t>Mujeres</t>
  </si>
  <si>
    <t>Seguridad, Convivencia y Justicia</t>
  </si>
  <si>
    <t>Gestión Jurídica</t>
  </si>
  <si>
    <t>Sector corresponsable 3</t>
  </si>
  <si>
    <t>Secretaría Distrital de Gobierno</t>
  </si>
  <si>
    <t>Entidad 4:</t>
  </si>
  <si>
    <t>Entidad 5:</t>
  </si>
  <si>
    <t>Entidad 6:</t>
  </si>
  <si>
    <t>Entidad 7:</t>
  </si>
  <si>
    <t>Entidad 8:</t>
  </si>
  <si>
    <t>Entidad 9:</t>
  </si>
  <si>
    <t>Entidad 10:</t>
  </si>
  <si>
    <t>Entidad 11:</t>
  </si>
  <si>
    <t>Entidad 12:</t>
  </si>
  <si>
    <t>Entidad 13:</t>
  </si>
  <si>
    <t>Entidad 14:</t>
  </si>
  <si>
    <t>Entidad 15:</t>
  </si>
  <si>
    <t>Secretaría Distrital de Hacienda</t>
  </si>
  <si>
    <t>Secretaría Educación Distrital</t>
  </si>
  <si>
    <t>Secretaría Distrital de Salud</t>
  </si>
  <si>
    <t>Secretaría Distrital de Integración Social</t>
  </si>
  <si>
    <t>Secretaría Distrital de Cultura, Recreación y Deporte</t>
  </si>
  <si>
    <t>Secretaría Distrital de Ambiente</t>
  </si>
  <si>
    <t>Secretaría Distrital de Movilidad</t>
  </si>
  <si>
    <t>Secretaría Distrital de Hábitat</t>
  </si>
  <si>
    <t>Secretaría Distrital de la Mujer</t>
  </si>
  <si>
    <t>Secretaría Distrital de Seguridad, Convivencia y Justicia</t>
  </si>
  <si>
    <t>Secretaría Jurídica Distrital</t>
  </si>
  <si>
    <t>Entidad 16:</t>
  </si>
  <si>
    <t>Entidad 17:</t>
  </si>
  <si>
    <t>Entidad 18:</t>
  </si>
  <si>
    <t>Entidad 19:</t>
  </si>
  <si>
    <t>Entidad 22:</t>
  </si>
  <si>
    <t>Entidad 20:</t>
  </si>
  <si>
    <t>Entidad 21:</t>
  </si>
  <si>
    <t>Entidad 23:</t>
  </si>
  <si>
    <t>Departamento Administrativo del Servicio Civil Distrital - DASCD</t>
  </si>
  <si>
    <t>Departamento Administrativo de la Defensoría del Espacio Público - DADEP</t>
  </si>
  <si>
    <t>Fondo de Prestaciones Económicas, Cesantías y Pensiones</t>
  </si>
  <si>
    <t>Unidad Administrativa Especial de Catastro Distrital - UAECD</t>
  </si>
  <si>
    <t>Instituto para la Economía Social - IPES</t>
  </si>
  <si>
    <t>Instituto Distrital de Patrimonio Cultural</t>
  </si>
  <si>
    <t>Fundación Gilberto Alzate Avendaño - FUGA</t>
  </si>
  <si>
    <t>Instituto Distrital de Gestión de Riesgos y Cambio Climático - IDIGER</t>
  </si>
  <si>
    <t>Unidad Administrativa Especial de Rehabilitación y Mantenimiento Vial - UAERMV</t>
  </si>
  <si>
    <t>Instituto de Desarrollo Urbano - IDU</t>
  </si>
  <si>
    <t>Unidad Administrativa Especial de Servicios Públicos - UAESP</t>
  </si>
  <si>
    <t>Entidad 24:</t>
  </si>
  <si>
    <t>Entidad 25:</t>
  </si>
  <si>
    <t>Entidad 27:</t>
  </si>
  <si>
    <t>Entidad 28:</t>
  </si>
  <si>
    <t>Entidad 29:</t>
  </si>
  <si>
    <t>Entidad 31:</t>
  </si>
  <si>
    <t>Objetivo Específico</t>
  </si>
  <si>
    <t>2019 MP</t>
  </si>
  <si>
    <t>2020 MP</t>
  </si>
  <si>
    <t>2021 MP</t>
  </si>
  <si>
    <t>2022 MP</t>
  </si>
  <si>
    <t>2023 MP</t>
  </si>
  <si>
    <t>2024 MP</t>
  </si>
  <si>
    <t>2025 MP</t>
  </si>
  <si>
    <t>2026 MP</t>
  </si>
  <si>
    <t>2027 MP</t>
  </si>
  <si>
    <t>2028 MP</t>
  </si>
  <si>
    <t>Meta de Producto Final</t>
  </si>
  <si>
    <t>Costo 2019</t>
  </si>
  <si>
    <t>Recurso Disponible 2019</t>
  </si>
  <si>
    <t>Fuente de Financiación 2019</t>
  </si>
  <si>
    <t>Costo 2020</t>
  </si>
  <si>
    <t>Recurso Disponible 2020</t>
  </si>
  <si>
    <t>Fuente de Financiación 2020</t>
  </si>
  <si>
    <t>Costo 2021</t>
  </si>
  <si>
    <t>Recurso Disponible 2021</t>
  </si>
  <si>
    <t>Fuente de Financiación 2021</t>
  </si>
  <si>
    <t>Costo 2022</t>
  </si>
  <si>
    <t>Recurso Disponible 2022</t>
  </si>
  <si>
    <t>Fuente de Financiación 2022</t>
  </si>
  <si>
    <t>Costo 2023</t>
  </si>
  <si>
    <t>Recurso Disponible 2023</t>
  </si>
  <si>
    <t>Fuente de Financiación 2023</t>
  </si>
  <si>
    <t>Costo 2024</t>
  </si>
  <si>
    <t>Recurso Disponible 2024</t>
  </si>
  <si>
    <t>Fuente de Financiación 2024</t>
  </si>
  <si>
    <t>Costo 2025</t>
  </si>
  <si>
    <t>Recurso Disponible 2025</t>
  </si>
  <si>
    <t>Fuente de Financiación 2025</t>
  </si>
  <si>
    <t>Costo 2026</t>
  </si>
  <si>
    <t>Recurso Disponible 2026</t>
  </si>
  <si>
    <t>Fuente de Financiación 2026</t>
  </si>
  <si>
    <t>Costo 2027</t>
  </si>
  <si>
    <t>Recurso Disponible 2027</t>
  </si>
  <si>
    <t>Fuente de Financiación 2027</t>
  </si>
  <si>
    <t>Costo 2028</t>
  </si>
  <si>
    <t>Recurso Disponible 2028</t>
  </si>
  <si>
    <t>Fuente de Financiación 2028</t>
  </si>
  <si>
    <t>Dirección / Subdirección / Grupo / Unidad</t>
  </si>
  <si>
    <t>Cargo de la persona responsable</t>
  </si>
  <si>
    <t>Nombre de la persona responsable</t>
  </si>
  <si>
    <t>Teléfono de contacto</t>
  </si>
  <si>
    <t>1.1.1</t>
  </si>
  <si>
    <t>Alinear los instrumentos de planeación de la Entidad con la PPDSC</t>
  </si>
  <si>
    <t>1 Objetivo estratégico asociado al servicio al ciudadano liderada por la Subdirección Administrativa, Financiera y de Control Disciplinario</t>
  </si>
  <si>
    <t>Al menos un objetivo especifico de la plataforma estratégica de la entidad orientado al mejoramiento del servicio a la ciudadanía, alineado al Plan de Acción de la PPDSC</t>
  </si>
  <si>
    <t>Objetivos específicos de la plataforma estratégica de la entidad orientados al mejoramiento del servicio a la ciudadanía, alineados al Plan de Acción de la PPDSC</t>
  </si>
  <si>
    <t>Número de objetivos específicos de la plataforma estratégica de la entidad orientados al mejoramiento del servicio a la ciudadanía, alineados al plan de acción de la PPDSC</t>
  </si>
  <si>
    <t>Asignación recursos Distrito
Proyectos de Inversión</t>
  </si>
  <si>
    <t>Asignación recursos Distrito
Funcionamiento y Proyectos de Inversión</t>
  </si>
  <si>
    <t>Subdirección Administrativa, Financiera y de Control Disciplinario</t>
  </si>
  <si>
    <t>Subdirectora</t>
  </si>
  <si>
    <t>3822510 ext 1015</t>
  </si>
  <si>
    <t>1.1.2</t>
  </si>
  <si>
    <t>Vincularse al SuperCADE Virtual</t>
  </si>
  <si>
    <t>La Defensoría del Espacio Público se encuentra en la fase de implementación de trámites virtuales como parte de la cadena de la Ventanilla Unica de la Construcción (VUC) que se culminará en junio de 2019 destinando recursos para desarrollo de software y una vez implementada la VUC se prevee la demanda de un recurso permanente. Así mismo, se viene adelantando la actualización de los trámites y Servicios en el Sistema Único de Información de Trámites SUIT, lo cual estará a disponibilidad de la ciudadanía y la Administracuión Distrital.</t>
  </si>
  <si>
    <t>Vinculación de la Entidad al SuperCADE Virtual</t>
  </si>
  <si>
    <t>Acuerdo de nivel de servicios con la Secretaría General para la participación en el SuperCADE Virtual</t>
  </si>
  <si>
    <t>Acuerdo firmado de nivel de servicios vigentes con la Secretaría General</t>
  </si>
  <si>
    <t>Subdirección Administrativa, Financiera y de Control Disciplinario
Subdirección de Registro Inmobiliario
Oficina Asesora de Sistemas</t>
  </si>
  <si>
    <t>Subdirector(a)
Jefe de Oficina</t>
  </si>
  <si>
    <t>Halma Zoe Fernandez Gómez
Guillermo Enrique Avila Barragán
Julio Alexander Hernandez Martínez</t>
  </si>
  <si>
    <t>3822510 Ext 1015, 1036 y 1016</t>
  </si>
  <si>
    <t>gavila@dadep.gov.co
hfernandez@dadep.gov.co
Jhernandez@dadep.gov.co</t>
  </si>
  <si>
    <t>Adoptar el nuevo Manual de Servicio a la Ciudadanía</t>
  </si>
  <si>
    <t>La Defensoría del Espacio Público cuenta con instrumentos del Sistema de Gestión de Calidad; procedimiento e instructivo de Atención al Cliente y/o Usuario, encuestas y bases de datos para caracterizar a los ciudadanos, se adaptarán al nuevo Manual de Servicio a la Ciudadanía. El costo y recursos disponibles están asociados a un profesional vinculado a la planta de personal y un profesional contratista, aplicando el 7% de incremento por año.</t>
  </si>
  <si>
    <t>1 Manual de Servicio a la Ciudadanía adoptado</t>
  </si>
  <si>
    <t>Adopción del Manual de Servicio a la Ciudadanía Vigente</t>
  </si>
  <si>
    <t>Número de Manuales de Servicio a la Ciudadanía actualizados y vigentes adoptados</t>
  </si>
  <si>
    <t>3822510 ext 1016</t>
  </si>
  <si>
    <t>2.1.3</t>
  </si>
  <si>
    <t>Todos los puntos de atención de la entidad están ubicados en el SuperCADE CAD de la red CADE donde la Secretaría General  tiene implementado el Sistema de Asignación de Turnos-SAT.</t>
  </si>
  <si>
    <t>[Número de puntos de atención presenciales con un sistema de atención de turnos implementado / Numero de puntos de atención presenciales totales de la Entidad] x 100</t>
  </si>
  <si>
    <t>3.1.2</t>
  </si>
  <si>
    <t>Mejorar la calidad de las respuestas en el sistema “Bogotá Te Escucha”</t>
  </si>
  <si>
    <t>En la Defensoría del Espacio Público el Area de Atención al Ciudadano de la Subdirección Administrativa, Financiera y de Control Discplinario administra y hace seguimiento a la calidad y oportunidad de las respuestas en el SDQS. Se asocian los recursos de nómina y personal contratista vinculados al área.</t>
  </si>
  <si>
    <t xml:space="preserve"> 95% de peticiones con cumplimiento de los criterios de calidad, calidez y manejo del sistema</t>
  </si>
  <si>
    <t>Porcentaje de peticiones con cumplimiento de los criterios de calidad, calidez y manejo del sistema</t>
  </si>
  <si>
    <t>2018 (Ier Semestre)</t>
  </si>
  <si>
    <t>3.1.4</t>
  </si>
  <si>
    <t>Conectar el sistema Bogotá Te Escucha - Sistema Distrital de Quejas y Soluciones con los Sistemas de Gestión Documental</t>
  </si>
  <si>
    <t>La Defensoría del Espacio Público cuenta con la implementación de la Interfaz para subir al SDQS las peticiones radicadas en el Sistema de Gestión Documental propio ORFEO. Se asocia el costo de personal de planta y contratista vinculado al área de Atención al Ciudadano.</t>
  </si>
  <si>
    <t>1 Sistema de Gestión Documental Integrado a Bogotá Te Escucha - SDQS</t>
  </si>
  <si>
    <t>Sistema de Gestión Documental Integrado a Bogotá Te Escucha - SDQS</t>
  </si>
  <si>
    <t>Número de Sistemas de Gestión Documental Integrados a Bogotá Te Escucha - SDQS</t>
  </si>
  <si>
    <t>Oficina Asesora de Planeación</t>
  </si>
  <si>
    <t>Jefe OficinaAsesora</t>
  </si>
  <si>
    <t>Martha Rodriguez Martinez</t>
  </si>
  <si>
    <t>martha.rodriguez@idrd.gov.co</t>
  </si>
  <si>
    <t>3.1.6</t>
  </si>
  <si>
    <t>Implementar mecanismos de radicación calificada en puntos de atención de las entidades distritales</t>
  </si>
  <si>
    <t>La Defensoría del Espacio Publico hace una revisión preliminar a los documentos que van a ser radicados por parte de los urbanizadores y se les brinda la asesoría necesaria con el fin de que cuando radiquen lo hagan en debida forma.  Se asocia el costo y recurso disponible para esta actividad.</t>
  </si>
  <si>
    <t>Al menos un punto de atención de la entidad con mecanismos de radicación calificada</t>
  </si>
  <si>
    <t>Puntos de atención con mecanismos de radicación calificada</t>
  </si>
  <si>
    <t>Número de puntos de atención con mecanismos de radicación calificada</t>
  </si>
  <si>
    <t>3.1.7</t>
  </si>
  <si>
    <t>5.1.1</t>
  </si>
  <si>
    <t>Disponer de espacios idóneos de atención al ciudadano en los puntos de atención por fuera de la Red CADE</t>
  </si>
  <si>
    <t>100% de los puntos de atención presenciales con cumplimiento de los criterios y estándares de calidad establecidos en el Manual de Servicio a la Ciudadanía</t>
  </si>
  <si>
    <t>Porcentaje de cumplimiento de los puntos de atención presenciales de la entidad con los criterios y estándares de calidad establecidos por el Manual de Servicio a la Ciudadanía</t>
  </si>
  <si>
    <t>Promedio de cumplimiento de los puntos de atención presenciales de la entidad, con los criterios y estándares de calidad establecidos por el Manual de Servicio a la Ciudadanía</t>
  </si>
  <si>
    <t xml:space="preserve">Vincularse al SuperCADE Virtual
</t>
  </si>
  <si>
    <t>Asociado al cuarto eje trasversal del Plan de Desarrollo Bogotá Mejor Para todos, el cual enuncia temas relacionados con Gobierno legítimo, eficiencia administrativa y fortalecimiento local, con la iniciativa de orientar a una gestión pública más trasparente y eficiente para así ofrecer un mejor servicio al ciudadano por mejoramiento de proceso y uso de las TIC.
Dentro del servicio al ciudadano, el FONCEP encuentra una oportunidad, enfocado a satisfacer a los usuarios identificados a partir de la caracterización y usando una gestión para servicios TIC, donde mejora la experiencia del usuario y le permita alcanzar la felicidad para todos.
El gobierno, tiene planteado entre sus objetivos, brindar mejores servicios a sus usuarios y ser transparente con los ciudadanos, por lo que ha desarrollado algunas estrategias encaminadas a lograr que todas las entidades públicas, por medio de Planes de Participación Ciudadana y Rendición de Cuentas, estrategia Anticorrupción y estrategias de Gobierno en Línea.
Para la vigencia 2016 en cumplimiento de la Ley 271 de 1996 y el Decreto 2113 de 1999 se realizó la celebración del día de las personas de la tercera edad y del pensionado en alianza interinstitucional con la Secretaría Distrital de Integración Social - SDIS el día 04-09-2016, se fortaleció la gestión relacionada con los canales de atención al ciudadano, manejo de PQRS y demás servicios administrativos relacionados.
En el 2017, se redefinió la meta encaminada al diseño e implementación del modelo de servicio de FONCEP, se adelantaron algunas actividades como: el 24 de marzo con la realización de la feria de servicios como instrumento de rendición de cuentas y durante toda la vigencia se implementaron mecanismos para controlar las mediciones de los indicadores de la misionalidad, los cuales permiten realizar un control en los tiempos y mejorar en aquellas tareas que generan retrasos, también se adelantaron estrategias para fortalecer el gobierno en línea dirigido a la gestión para servicios con desarrollos para consultas para cesantías y consulta registraduría - VPN, y se iniciaron los desarrollos para el envío de volantes de pago para pensionados.
Por otra parte, se realizó un proceso de Concurso de Méritos con el fin de realizar una consultoría en la que la firma ERNST &amp; YOUNG S.A.S (Contrato 248 de 2017) generó tres (3) entregables principales:
·         Diagnóstico del modelo de servicio actual.
·         Caracterización de los grupos de interés identificados.
·         Mapa de interacciones.
Para la caracterización de los grupos de interés, fueron realizadas entrevistas y encuestas en canales presencial, telefónico, correo electrónico y en la página web, también se realizó un estudio de los comportamientos y las experiencia de los usuarios al utilizar los servicios ofrecidos de FONCEP y fue complementada con una investigación de tendencias y necesidades de grupos de interés similares a la población objetivo de FONCEP. El resultado de ello fue la identificación de los grupos de interés, clasificados en pensionados, Entidades (Cesantías, Cuotas partes y Bonos pensionales), Cartera FAVIDI y Otros grupos de interés correspondientes a entes de control, proveedores, trabajadores, entre otros. Para los pensionados se logró mayor claridad en cómo se relaciona cada segmento con el FONCEP y sus necesidades principales en cuanto a canales preferidos, servicios usados, facilidad de movilidad, relación con las asociaciones, buenas y malas experiencias, importancia en temas tecnológicos, culturales y de salud. Para las Entidades de acuerdo a las encuestas y la información de FONCEP, se realizó una segmentación teniendo en cuenta el monto de deuda o cobro y la ubicación de la misma, para así poder tener claridad en el mejor mecanismo de comunicación para cada caso.
En el primer trimestre de 2018, la iniciativa buscando alinearse con el Modelo Integrado de Planeación y Gestión teniendo en cuenta todos los lineamientos relacionados con el servicio al ciudadano, trabajo en la caracterización del proceso, el cual definió como objetivo fortalecer las experiencias positivas de los grupos de valor del FONCEP, en el marco de su portafolio de trámites y servicios. Así mismo, definió el Net Promoter Score - NPS como indicador de medición del proceso para identificar que tanto recomiendan los grupos de valor al FONCEP, para así por medio de una encuesta de satisfacción de usuarios virtual comenzar las mediciones.
Por otra parte, buscando fortalecer la entidad con un modelo de gobierno de datos que robustezca la gestión y la interacción con los grupos de interés, para el diseño e implementación del modelo de servicios que manifieste las expectativas y necesidades identificadas, y que cuente con los mecanismos para la medición del nivel de satisfacción, durante febrero y marzo se realizó el sondeo de mercado contando con el apoyo de firmas especializadas en los temas mencionados, para construir un alcance claro y poder iniciar el proceso de concurso de méritos para la consultoría propuesta. El 15 de marzo de 2018, la Junta Directiva de FONCEP aprobó realizar dicho concurso, indicando un claro alcance en fortalecer todo lo relacionado con cuotas partes pensionales y durante el mes de marzo se realizaron las gestiones pertinentes para iniciar el proceso público de contratación.
El concurso de méritos luego de realizar el proceso de contratación resulto desierto debido a incumplimientos técnicos por parte de los oferentes, lo que resultó en un nuevo concurso el cual espera adjudicarse en el mes de agosto.
En la página web de la Entidad, se encuentra el "protocolo de servicio al ciudadano" (manual) lineamientos dados por la Alcaldía Mayor de Bogotá</t>
  </si>
  <si>
    <t>1 Manual de Servicio a la Ciudadanía adoptado
(protocolo de servicio al ciudadano)</t>
  </si>
  <si>
    <t>Oficina Aseora de Planeación</t>
  </si>
  <si>
    <t>Jefe Oficina Asesora de Planeación</t>
  </si>
  <si>
    <t>Julio Mario Salazar Restrepo</t>
  </si>
  <si>
    <t>jmsalazar@foncep.gov.co</t>
  </si>
  <si>
    <t>La Entidad continuamente realiza seguimiento a las respuestas dadas a los grupos de valor o interes del FONCEP,  se verifica que las mismas sean resueltas oportunamente y con calidez.  La información antes mencionada se encuentra soportada a través de la  encuesta de satisfacción, haciendo énfasis especial en el NPS (Net Promoter Score) es un indicador que nos permite medir la recomendación de los usuarios frente a la Entidad.
Otros de los resultados de este seguimiento es el informe de PQRSD que se encuentra publicado en la página web.</t>
  </si>
  <si>
    <t>Funcionamiento</t>
  </si>
  <si>
    <t>Asesoria de Dirección General para Comunicaciones y Atención al Ciudadano</t>
  </si>
  <si>
    <t>Asesora de Dirección General</t>
  </si>
  <si>
    <t>Diana Cristina Orjuela Bahamón</t>
  </si>
  <si>
    <t>dcorjuela@foncep.gov.co</t>
  </si>
  <si>
    <t xml:space="preserve">A través de la nueva plataforma "Bogotá te escucha"  se vienen realizando pruebas y diferentes ajustes, debido a inconvenientes relacionados directamente con  la misma, al día de hoy la respuesta dada por los ingenieros encargados de esta plataforma es que se encuentran realizando ajustes.
La entidad diligencia cumplimiento de meta para 2018. Se plantea para 2019
</t>
  </si>
  <si>
    <t>100% de los PQRSD enlazados entre el SIGEF y BOGOTA TE ESCUCHA</t>
  </si>
  <si>
    <t>Jefe Oficina de Informática y Sistemas</t>
  </si>
  <si>
    <t>Jefe Oficina Asesora de Informática y Sistemas</t>
  </si>
  <si>
    <t>Silvia Fernanda Alzate</t>
  </si>
  <si>
    <t>sfalzate@foncep.gov.co</t>
  </si>
  <si>
    <t>Objetivo estratégico 1. "Mejorar la satisfacción de los usuarios y partes interesadas" en el Plan Estratégico 2016-2020 publicado en http://www.ipes.gov.co/images/informes/SDE/Planeacion_estrategica/Plan_estrategico_2016-2020.pdf</t>
  </si>
  <si>
    <t>INVERSION</t>
  </si>
  <si>
    <t>SUBDIRECCION ADMINISTRATIVA Y FINANCIERA</t>
  </si>
  <si>
    <t>SUBDIRECTORA ADMINISTRATIVA Y FINANCIERA</t>
  </si>
  <si>
    <t>VIVIAN LILIBETH BERNAL IZQUIERDO</t>
  </si>
  <si>
    <t>2976030 EXT 125</t>
  </si>
  <si>
    <t>vbernali@ipes.gov.co</t>
  </si>
  <si>
    <t>Una vez se difundo o socialice el manual de atención al ciudadano por la Secretaria General se realizara la actualización del procedimiento interno de atención al usuario.</t>
  </si>
  <si>
    <t>La entidad cuenta con un punto de atención. En este el sistema se encuentra implementado; durante el segundo semestre de 2018 se realizara contratacion de mantenimiento.</t>
  </si>
  <si>
    <t>FORTALECIMIENTO INSTITUCIONAL</t>
  </si>
  <si>
    <t>INVERSIÓN</t>
  </si>
  <si>
    <t>FUNCIONAMIENTO</t>
  </si>
  <si>
    <t>En la  actualidad el IPES cuenta con espacios idoneos de atencion al ciudadano quedando a la espera de la socializacion del manual de atencion a la ciudadania  de la Secretaria Genera para seguir los lineamientos que alli se establescan.</t>
  </si>
  <si>
    <t xml:space="preserve">Plan Estratégico 2016-2020 con 1 objetivo estratégico el #4: Atender las necesidades de las
entidades y ciudadanos con transparencia y servicios oportunos, pertinentes y de calidad.
https://www.catastrobogota.gov.co/sites/default/files/PLAN%20ESTRATEGICO%202016%202020%20UAECD%20V1.pdf
</t>
  </si>
  <si>
    <t>Número de objetivos estratégica de la Uaecd orientados al  servicio a la ciudadanía, alineados al plan de acción de la PPDSC/sobre el total de objetivos estratégicos*100</t>
  </si>
  <si>
    <t>Recursos Distrito</t>
  </si>
  <si>
    <t>Gerencia Comercial y de Atención al Usuario</t>
  </si>
  <si>
    <t>Gerente</t>
  </si>
  <si>
    <t>Ligia E. González Martínez</t>
  </si>
  <si>
    <t>2347600 ext. 7500/7501</t>
  </si>
  <si>
    <t>lgonzalez@catastrobogota.gov.co.</t>
  </si>
  <si>
    <t>Teniendo en cuenta las observaciones de la entidad, se define el indicador a partir de 2019, año en el que se habrán desarrollado los primeros módulos del SuperCADE Virtual.</t>
  </si>
  <si>
    <t>Gerencia Comercial y de Atención al Usuario
Gerencia de Tecnología</t>
  </si>
  <si>
    <t>Gerente
Gerente</t>
  </si>
  <si>
    <t>Ligia E. González Martínez
José Luis Ariza Vargas</t>
  </si>
  <si>
    <t>2347600 ext. 7500/7502
2347600 ext. 7700/7701</t>
  </si>
  <si>
    <t>lgonzalez@catastrobogota.gov.co.
jariza@catastrobogota.gov.co</t>
  </si>
  <si>
    <t>Manual de Servicio a la Ciudadanía socializado</t>
  </si>
  <si>
    <t>Se proyecta el costo asociado al RH de 19 funcionarios nivel profesional para la atender y dar respuesta con calidad en el sistema "Bogotá Te Escucha".
Para la proyección se tiene previsto un 4% de inflación.</t>
  </si>
  <si>
    <t>Para el cumplimiento de este item, es necesario conocer en detalle los servicios prestados por "Bogotá te Escucha", para definir la especificación de necesidades y establecer las acciones a realizar en el sistema de gestión documental, actual CORDIS y finalmente presentar a la fábrica de Software para que realice todos los desarrollos y poder conectar los servicios expuestos de Bogotá te Escucha.
___
Las funcionalidades de Bogotá Te Escucha se socializaron en la Comisión Intersectorial de Servicio a la Ciudadanía. La UAECD podrá contar con la asesoría de la Secretaría General para obtener información adicional.</t>
  </si>
  <si>
    <t>Actualmente Catastro realiza la radicación calificada y se encuentra documentada en los procedimientos</t>
  </si>
  <si>
    <t>Al menos un servidor cualificado en lenguaje de señas, cada año</t>
  </si>
  <si>
    <t>Servidores cualificado en lenguaje de señas en el año</t>
  </si>
  <si>
    <t>Número de servidores cualificados en lenguaje de señas en el año</t>
  </si>
  <si>
    <t xml:space="preserve">*Oficina Asesora de Planeación.
*Subdirección Técnica, Administrativa y Financiera - Atención a la Ciudadanía
</t>
  </si>
  <si>
    <t xml:space="preserve">
*3779997
*2112287
</t>
  </si>
  <si>
    <t xml:space="preserve">
*planeacion@idipron.gov.co
*atencionalciudadano@idipron.gov.co
</t>
  </si>
  <si>
    <t>Se procederá a realizar las gestiones tendientes a cumplir con esta actividad.</t>
  </si>
  <si>
    <t>Subdirección Técnica, Administrativa y Financiera - Atención a la ciudadanía</t>
  </si>
  <si>
    <t xml:space="preserve">(57 1) 2112287
018000-113604
</t>
  </si>
  <si>
    <t>atencionalciudadano@idipron.gov.co</t>
  </si>
  <si>
    <t>Fortalecimiento de la gestión inst. De cara a la ciudadanía</t>
  </si>
  <si>
    <t>Secretaria General</t>
  </si>
  <si>
    <t>Luz Patricia Camelo Urrego</t>
  </si>
  <si>
    <t>patricia.camelo@idrd.gov.co</t>
  </si>
  <si>
    <t>La entidad diligencia cumplimiento de meta para 2018. Se plantea para 2019</t>
  </si>
  <si>
    <t>Al menos una actividad incluída en el objetivo especifico de la plataforma estratégica de la entidad " Fortalecer la gestión  y administración institucional "Orientado al mejoramiento del servicio a la ciudadanía, alineado al Plan de Acción de la PPDSC</t>
  </si>
  <si>
    <t>Actividades específicas de la plataforma estratégica de la entidad orientadas al mejoramiento del servicio a la ciudadanía, alineadas al Plan de Acción de la PPDSC</t>
  </si>
  <si>
    <t>Número de actividades específicas de la plataforma estratégica de la entidad orientadas al mejoramiento del servicio a la ciudadanía, alineadas al plan de acción de la PPDSC</t>
  </si>
  <si>
    <t xml:space="preserve">Funcionamiento e inversión </t>
  </si>
  <si>
    <t>NA</t>
  </si>
  <si>
    <t>Subdireccion de Gestión Corporativa</t>
  </si>
  <si>
    <t>Subdirector de Gestion Corporativa</t>
  </si>
  <si>
    <t>Juan Fernando Acosta Mirkow
Catalina Nagy Patiño
Marcela Ramirez</t>
  </si>
  <si>
    <t>3550800 Ext. 119
3550800 Ext. 138
3550800 Ext. 138</t>
  </si>
  <si>
    <t>juan.acosta@idpc.gov.co
Catalina.Nagy@idpc.gov.co
marcela.ramirez@idpc.gov.co</t>
  </si>
  <si>
    <t>Vinculación de la Entidad al SuperCADE Virtual a través de los componentes de Bogotá Te Escucha- SDQS y la Guía de Trámites y Servicios y Mapa Callejero</t>
  </si>
  <si>
    <t>Acuerdo del nivel de servicio con la Secretaría General para la participación en el SUPERCADE virtual</t>
  </si>
  <si>
    <t>Acuerdo firmado del nivel de servicio vigente con la Secretaría General</t>
  </si>
  <si>
    <t>Juan Fernando Acosta Mirkow
Lorena Enciso
Marcela Ramirez</t>
  </si>
  <si>
    <t>juan.acosta@idpc.gov.co
atencionciudadania@idpc.gov.co
marcela.ramirez@idpc.gov.co</t>
  </si>
  <si>
    <t>Un Manual de Servicio a la Ciudadanía adoptado</t>
  </si>
  <si>
    <t>Nuevo Manual de Servicio a la Ciudadanía Adoptado.</t>
  </si>
  <si>
    <t xml:space="preserve">Ver componente 1 </t>
  </si>
  <si>
    <t xml:space="preserve">Subdireccion de Gestión Corporativa
Subdirección de Intervención
Subdirección General
Subdirección de Divulgación
Oficina Jurídica
</t>
  </si>
  <si>
    <t xml:space="preserve">Subdirector de Gestión Corporativa
Subdirecto de Intervención
Subdirecto General
Subdirecto de Divulgación
Jefe Oficina Jurídica
</t>
  </si>
  <si>
    <t xml:space="preserve">Lorena Enciso
6 Operadares laterales </t>
  </si>
  <si>
    <t>3550800 ext 138
3550800 ext 138
3550800 ext 
3550800 ext 154
3550800 ext 109
3550800 ext 121</t>
  </si>
  <si>
    <t xml:space="preserve">
atencionciudadania@idpc.gov.co
</t>
  </si>
  <si>
    <t>Se realizará en el 2019
Se incluye estimación de costos para contratar desarrollador</t>
  </si>
  <si>
    <t>Subdirección de Gestión Corporativa</t>
  </si>
  <si>
    <t>Subdirector de Gestión Corporativa</t>
  </si>
  <si>
    <t>Desarrollador 
Administrador central de SDQS</t>
  </si>
  <si>
    <t xml:space="preserve">3550800 ext. 138
</t>
  </si>
  <si>
    <t>juan.acosta@idpc.gov.co</t>
  </si>
  <si>
    <t>Un solo punto de atención con ventanilla de radicación. En el punto se tiene un contratista que realiza la verificación</t>
  </si>
  <si>
    <t xml:space="preserve">El recurso humano esta previsto en el componente 4 </t>
  </si>
  <si>
    <t>Subdirección de Intervención</t>
  </si>
  <si>
    <t>Subdirector de Intervención</t>
  </si>
  <si>
    <t xml:space="preserve">Miguel Ángel Rojas
Ivan Salazar </t>
  </si>
  <si>
    <t>3550800 Ext. 146
3550800 Ext. 117</t>
  </si>
  <si>
    <t>miguel.rojas@idpc.gov.co</t>
  </si>
  <si>
    <t>Implementar en los puntos de atención presencial SIAC  un Centro de relevo</t>
  </si>
  <si>
    <t>5 puntos de atención con disponibilidad de equipos de cómputo y funcionarios capacitados para el uso del centro de relevo</t>
  </si>
  <si>
    <t>Puntos de atención con disponibilidad de equipos de cómputo y funcionarios capacitados para el uso del centro de relevo</t>
  </si>
  <si>
    <t>Número de puntos de atención con disponibilidad de equipos de cómputo y funcionarios capacitados para el uso del centro de relevo</t>
  </si>
  <si>
    <t xml:space="preserve">Juan Fernando Acosta Mirkow
Catalina Nagy Patiño
Marcela Ramírez
13 Servidores 
(4 Correspondencia, 3 Archivo BIC, 2 C. de Documentación, 2 Servicio a la ciudadanía, 2 Museo de Bogotá)
</t>
  </si>
  <si>
    <t xml:space="preserve">3550800 ext. 119
3550800 Ext. 138 
3550800 Ext. 138 </t>
  </si>
  <si>
    <t>De acuerdo con el Cheklist de espacios, la entidad cumple con el 43%, en este sentido la meta propuesta es completar el 100% de las acciones mínimas de accesibilidad allí contempladas</t>
  </si>
  <si>
    <t>Puntos de atención presenciales del IDPC con el 100% de  cumplimiento de los criterios y estándares de calidad establecidos en el Manual de Servicio a la Ciudadanía</t>
  </si>
  <si>
    <t>Porcentaje de cumplimiento en cada uno de los puntos de atención presencial de la entidad con los criterios y estándares de calidad establecidos por el Manual de Servicio a la Ciudadanía</t>
  </si>
  <si>
    <t>Promedio de cumplimiento de los criterios y estándares de calidad establecidos por el Manual de Servicio a la Ciudadanía</t>
  </si>
  <si>
    <t>Recursos físicos y Tecnológicos</t>
  </si>
  <si>
    <t xml:space="preserve">Juan Fernando Acosta Mirkow
</t>
  </si>
  <si>
    <t xml:space="preserve">3550800 ext. 119
</t>
  </si>
  <si>
    <t xml:space="preserve">juan.acosta@idpc.gov.co
</t>
  </si>
  <si>
    <t>A través del objetivo estratégico " Fortalecer las estrategias de comunicación, difusión y divulgación de la oferta institucional y de otros agentes del campo artístico, a través de medios masivos, alternativos y comunitarios, para alcanzar y fidelizar los grupos de interés de la entidad" el Idartes busca generar espacios de diálogo de doble vía con la ciudadanía a través de diferentes medios de comunicación,  identificando las necesidades de sus grupos de valor y brindando toda la información de su oferta institucional, con el fin de satisfacer sus necesidades y expectativas.</t>
  </si>
  <si>
    <t>N/A</t>
  </si>
  <si>
    <t>Asesor</t>
  </si>
  <si>
    <t>Luis Fernando Mejia</t>
  </si>
  <si>
    <t>3795750 Ext 1200</t>
  </si>
  <si>
    <t>luis.mejia@idartes.gov.voc
luz.rodrigez@idartes.gov.co</t>
  </si>
  <si>
    <t>Los trámites y servicios que maneja la entidad no son totalmente en línea lo que obstaculizaría nuestra participación en el Supercade Virtual, sin embargo se hablará con la Secretaría General para determinar las características de vinculación del Idartes al Super cada virtual.
Pendiente estimar el costo</t>
  </si>
  <si>
    <t>Subdirección Administrativa y financiera</t>
  </si>
  <si>
    <t>Subdirectora Administrativa y Financiera</t>
  </si>
  <si>
    <t>Liliana Valencia Mejia</t>
  </si>
  <si>
    <t>3795750 Ext 4500
4501 - 4502- 4503 - 4000</t>
  </si>
  <si>
    <t>liliana.valencia@idartes.gov.co
viviana.ortiz@idartes.gov.co</t>
  </si>
  <si>
    <t>Adoptaremos el manual que elaboré la Secretaría General de la Alcaldía Mayor de Bogotá</t>
  </si>
  <si>
    <t>Proyecto 998 - Fortalecimiento a la gestión pública efectiva y eficiente</t>
  </si>
  <si>
    <t>Se destinarán$15,000,000 para la contratación de un ingeniero que implemente el web service (SDQS - ORFEO). 
La entidad diligencia cumplimiento de meta para 2018. Se plantea para 2019</t>
  </si>
  <si>
    <t>El instituto Distrital de las Artes tiene dos trámites que son en línea y parcialmente en línea. Se trabajará a partir de la capacitación a los funcionarios actuales información detallada de los trámites y servicios</t>
  </si>
  <si>
    <t>El Instituto Distrital de las Artes trabajó de la mano con el Ministerio de las TICS para instalar en los equipos de las personas a cargo del Servicio al Ciudadano el "Centro de Relevo" a partir de allí garantizamos la atención a personas sordo mudas y no requerimos de la inversión en capacitación del personal en lenguaje de señas</t>
  </si>
  <si>
    <t>4 puntos de atención con disponibilidad de equipos de cómputo y funcionarios capacitados para el uso del centro de relevo</t>
  </si>
  <si>
    <t>Recursos suficientes para la administración y acondicionamiento de los espacios para la atención al ciudadano, capital físico y humano</t>
  </si>
  <si>
    <t>En próximas actualizaciones de la plataforma estrategica revisar e incluir un objetivo especifico orientado al mantenimiento y mejoramiento del servicio a la ciudadanía</t>
  </si>
  <si>
    <t>Propios</t>
  </si>
  <si>
    <t xml:space="preserve">
Subdirección de Gestión Corporativa
Oficina Asesora de Planeación</t>
  </si>
  <si>
    <t>Subdirectora de Gestión Corporativa</t>
  </si>
  <si>
    <t>Aunque se tiene registrado dentro del proceso de atención al ciudadano en el  Sistema Integrado de Gestión, no se ha adoptado institucionalmente mediante acto administrativo</t>
  </si>
  <si>
    <t>Documentar, estandarizar y socializar el modelo de respuestas a requerimientos ciudadanos a traves de los diferentes canales establecidos</t>
  </si>
  <si>
    <t xml:space="preserve">Proyectar en el PAA para la próxima vigencia 2019 el desarrollo de la integración entre Orfeo y SDQS. </t>
  </si>
  <si>
    <t xml:space="preserve">
Subdirección de Gestión Corporativa</t>
  </si>
  <si>
    <t xml:space="preserve">El Instituto de Desarrollo Urbano cuenta con el sistema digital de turnos (Digital Box)  en la sede principal del IDU para establecer los flujos de atención a la ciudadanía.
</t>
  </si>
  <si>
    <t xml:space="preserve">Subdirección Técnica de Operaciones </t>
  </si>
  <si>
    <t xml:space="preserve">Subdirector Técnico de Operaciones </t>
  </si>
  <si>
    <t xml:space="preserve">Jose Antonio Velandia </t>
  </si>
  <si>
    <t xml:space="preserve">3386660 EXT. </t>
  </si>
  <si>
    <t>jose.velandia@idu.gov.co</t>
  </si>
  <si>
    <t xml:space="preserve">La entidad ha mantenido el nivel de servicio en un porcentaje superior al 90%, sin embargo amablemente se solicita que haya un mejor direccionamientos de las peticiones por parte de los operadores del sistema en la Secretaría, toda vez que el porcentaje que la entidad debe trasladar es muy alto. De igual manera, la entidad está presta a atender las sugerencias  y mejorar en el servicio a la ciudadanía día a día. </t>
  </si>
  <si>
    <t>Recursos propios del IDU</t>
  </si>
  <si>
    <t xml:space="preserve">Oficina de Atención al Ciudadano </t>
  </si>
  <si>
    <t>Jefe de Oficina de Atencion al Ciudadano</t>
  </si>
  <si>
    <t>Lucy Molano Rodríguez</t>
  </si>
  <si>
    <t>3386660 EXT. 1304</t>
  </si>
  <si>
    <t>lucy.molano@idu.gov.co</t>
  </si>
  <si>
    <t>El Instituto de Desarrollo Urbano IDU depende de la Secretaría General de la Alcaldía Mayor de Bogotá, para poder iniciar con las pruebas de desarrollo de la integración de los sistemas, la entidad cuenta con el recurso humano.
La entidad diligencia cumplimiento de meta para 2018. Se plantea para 2019</t>
  </si>
  <si>
    <t>Subdirección Técnica de Recursos Tecnológicos</t>
  </si>
  <si>
    <t>Subdirectora Técnica de Recursos Tecnológicos</t>
  </si>
  <si>
    <t xml:space="preserve">Leydy Yohana Pineda </t>
  </si>
  <si>
    <t>3386660 EXT. 1420</t>
  </si>
  <si>
    <t>Leydy Yohana Pineda </t>
  </si>
  <si>
    <t xml:space="preserve">La entidad cuenta con cinco (5) módulos destinados para radicar correspondencia. </t>
  </si>
  <si>
    <t>transferencias ordinarias</t>
  </si>
  <si>
    <t>Actualmente todas las acciones orientadas al servicio ala ciudadanía se enmarca en el cumplimiento del obetivo estrategico " Lograr colaboradores del IDIGER altamente motivados y competentes mediante la gestión del conocimiento, acciones de formación, bienestar y la provisión de bienes y servicios, para fortalecer la capacidad técnica, ejecutora y comunicativa de la entidad".</t>
  </si>
  <si>
    <t>Objetivo específicos de la plataforma estratégica de la entidad se encuentra orientado al mejoramiento del servicio a la ciudadanía, alineados al Plan de Acción de la PPDSC</t>
  </si>
  <si>
    <t>Jorge Angarita</t>
  </si>
  <si>
    <t>jangarita@idiger.gov.co</t>
  </si>
  <si>
    <t>El ciudadano utilizara el SuperCADE Virtual como plataforma de entrada y re direccionamiento hacia el Portal Virtual de la Entidad, para realizar los tramites y servcios dispuesto en linea.</t>
  </si>
  <si>
    <t>Oficina tecnologias de la información</t>
  </si>
  <si>
    <t>Jefe Oficina tecnologias de la información</t>
  </si>
  <si>
    <t>Giovanny Florez</t>
  </si>
  <si>
    <t>gflorez@idiger.gov.co</t>
  </si>
  <si>
    <t>La entidad  actualmente tiene adoptado el manual de servcio al ciudadano, teniendo como  base los lineamientos dados por la Secretaria General en la red distrital de servcio al ciudadano</t>
  </si>
  <si>
    <t>$10,760,000</t>
  </si>
  <si>
    <t>Inversion</t>
  </si>
  <si>
    <t>Subdirección Corporativa y Asuntos Disciplnarios</t>
  </si>
  <si>
    <t>Subdirectora Corporativa y Asuntos Disciplinarios (Atención al Ciudadano)</t>
  </si>
  <si>
    <t>Monica Rubio</t>
  </si>
  <si>
    <t>mrubio@idiger.gov.co</t>
  </si>
  <si>
    <t xml:space="preserve">Actualmente la entidad cuenta con un sistema de asignación de turnos para el punto de atención, el cual permite la atención ordenada de los ciudadanos. </t>
  </si>
  <si>
    <t>Subdirectora Corporativa y Asuntos Disciplinarios</t>
  </si>
  <si>
    <t xml:space="preserve"> </t>
  </si>
  <si>
    <t>$60,478.740</t>
  </si>
  <si>
    <t>Todas las dependencias de la entidad</t>
  </si>
  <si>
    <t>Todos los servidores de la entidad</t>
  </si>
  <si>
    <t>idiger@idiger.gov.co</t>
  </si>
  <si>
    <t>El cumplimiento de este objetivo va relacionado con la posibilidad que el actual "Sistema Bogota Te Escucha ", pueda ser impementado con el sistema de Gestion Documental cordis ya que  hasta la actualidad no ha sido posible implementar el webservice.</t>
  </si>
  <si>
    <t>Ampliacion atencion al ciudadano/ Recurso Humano</t>
  </si>
  <si>
    <t>La Secretaría de Desarrollo Económico adoptara el nuevo Manual de Servicio a la Ciudadanía de la entidad, con los lineamientos, procedimientos y protocolos estipulados en el nuevo Manual de Servicio a la Ciudadanía de la Secretaria General</t>
  </si>
  <si>
    <t xml:space="preserve">Direccion de Gestion Corporativa </t>
  </si>
  <si>
    <t>Director de Gestión Corporativa</t>
  </si>
  <si>
    <t>Teniendo en cuenta la afluencia de publico en la oficina de atención al ciudadano no se evidencia la necesidad de un sistema de turnos ya que no contamos con tiempo de espera prolongados, sin embargo en la agencia publica de empleo se implementara el sistema de turnos</t>
  </si>
  <si>
    <t>Se implementara encuesta virtual de los ciudadanos de calidad, calidez y oportunidad de las respuestas, para tener retroalimentacion de la ciudadania en cuanto a la sastisfaccion de la respuesta, por parte de la Secretaría de Desarrollo Económico.</t>
  </si>
  <si>
    <t>Dedicación parcial contratista subdirección de informatica y sistemas
Secretaría de Desarrollo Económico diligencia línea base 1. Se replantea a 0, dado que la Dirección Distrital de Calidad del Servicio afirma que la entidad aún no tiene el web service implementado, con cumplimiento de la meta para 2019</t>
  </si>
  <si>
    <t xml:space="preserve">Dirección de Desarrollo Empresarial y Empleo </t>
  </si>
  <si>
    <t>Director Desarrollo Empresarial y Empleo</t>
  </si>
  <si>
    <t>Uriel de Jesus Bayona Chona</t>
  </si>
  <si>
    <t>ubayona@desarrolloeconomico.gov.co</t>
  </si>
  <si>
    <t>Se ajustara a la disponibilidad presupuestal para dar cumplimiento al 100% de acuerdo a los criterios y estándares de calidad establecidos en el Manual de Servicio a la Ciudadanía</t>
  </si>
  <si>
    <t xml:space="preserve">En la SDS, la PPDS se encuentra alineada en desarrollo del Proceso Estrategico GESTION SOCIAL EN SALUD, el cual se financia con el proyecto de inversión No.7525 "Fortalecimiento de la Participación Social y Servicio a la Ciudadania" del actual Plan de Desarrollo "Bogotá mejor para Todos" 
OBJETIVO ESTRATEGICO SDS No.5
Fortalecer los procesos que soporten la gestión misional y estratégica de la entidad, mediante acciones que promuevan la administración transparente de los recursos, la gestión institucional, el ejercicio de la gobernanza y la corresponsabilidad social en salud
</t>
  </si>
  <si>
    <t xml:space="preserve">Objetivo especifico de la plataforma estratégica de la SDS,  orientado al mejoramiento del servicio a la ciudadanía, alineado al Plan de Acción de la Política Pública Distrital de Servicio al Ciudadano 
</t>
  </si>
  <si>
    <t>Subsecretaria de Gestión Territorial, Participación y Servicio al Ciudadano</t>
  </si>
  <si>
    <t>Subsecretario de Gestión Territorial, Participacion y Servicio al Ciudadano</t>
  </si>
  <si>
    <t>Gilberto Álvarez Uribe</t>
  </si>
  <si>
    <t>Galvarez@saludcapital.gov.co</t>
  </si>
  <si>
    <t xml:space="preserve">La Secretaria Distrital de Salud se vinculará al SuperCADE Virtual, acorde a los contenidos definidos en el convenio interadministrativo y acuerdo de niveles de servicios suscritos con la Secretaria General, no obstante con la actualización permanente del portafolio de trámites y servicios de la SDS en la Guia de Trámites y Servicios de Bogota D.C., se da cumplimiento al objetivo especifico planteado. </t>
  </si>
  <si>
    <t xml:space="preserve">La SDS, actualizará el Manual de Servicio al Ciudadano para el sector salud, acorde a los nuevos lineamientos definidos en la PPDSC, en el marco de la normatividad nacional, distrital, política y procedimental.  </t>
  </si>
  <si>
    <t xml:space="preserve">El punto de Servicio a la Ciudadania de la SDS, fuera de la Red Cade, ya cuenta con sistema de asignación de turnos. </t>
  </si>
  <si>
    <t xml:space="preserve">La entidad realiza seguimiento  al cumplimiento de los           criterios de calidad y manejo del sistema por parte de todos los actores del sector salud distrital: SDS,  4 subredes integradas de servicios de salud , Capital Salud EPS e  Instituto  Distrital de Ciencia y Biotecnologia en Salud ( IDCBIS). </t>
  </si>
  <si>
    <t>La SDS, gestionará lo pertinente para articular  el sistema Bogotá Te Escucha - Sistema Distrital de Quejas y Soluciones con el Sistema de Gestión Documental CORDIS.
La entidad diligencia cumplimiento de meta para 2018. Se plantea para 2019</t>
  </si>
  <si>
    <t>La SDS   cuenta con un sistema de radicación calificada ubicada en la sede Central</t>
  </si>
  <si>
    <t xml:space="preserve">La SDS,  formará servidores de servicio a la ciudadania en lenguaje de señas. </t>
  </si>
  <si>
    <t xml:space="preserve">Subsecretaría General y de Control Disciplinari -Servicio al Ciudadano </t>
  </si>
  <si>
    <t xml:space="preserve">Subsecretario General y de Control Disciplinario </t>
  </si>
  <si>
    <t xml:space="preserve">Oscar Ferney López Espitia </t>
  </si>
  <si>
    <t>ana.gual@ambientebogota.gov.co</t>
  </si>
  <si>
    <t>100% de los puntos de atención presenciales por fuera de la Red CADE con cumplimiento de los criterios y estándares de calidad establecidos en el Manual de Servicio a la Ciudadanía</t>
  </si>
  <si>
    <t>Porcentaje de cumplimiento de los puntos de atención presenciales de la entidad por fuera de la Red CADE con los criterios y estándares de calidad establecidos por el Manual de Servicio a la Ciudadanía</t>
  </si>
  <si>
    <t>Promedio de cumplimiento de los puntos de atención presenciales de la entidad por fuera de la Red CADE, con los criterios y estándares de calidad establecidos por el Manual de Servicio a la Ciudadanía</t>
  </si>
  <si>
    <t>En la actualidad el plan estratégico cuenta con un indicador relacionado con el nivel de satisfacción de la ciudadaníaen proyecto de inversión "Implementar una Estrategia de Servicio a la Ciudadanía", que tiene unas líneas de trabajo con énfasis para la entidad, debe armonizarse con las líneas estratégicas de la Política Distrital y el plan de acción de la misma.</t>
  </si>
  <si>
    <t>Subsecretaría de Información y Estudios Estratégicos / Dirección de Servicio al Ciudadano</t>
  </si>
  <si>
    <t>Subsecretario de Información y Estudios Estratégicos
Director/a de Servicio al Ciudadano</t>
  </si>
  <si>
    <t>Antonio Avendaño
Astrid Bracho</t>
  </si>
  <si>
    <t>aavendano@sdp.gov.co
abracho@sdp.gov.co</t>
  </si>
  <si>
    <t>La entidad ha participado en la actualización de los trámites y Servicios de la guía de trámites y servicios. De los servicios de información de trámites y servicios automatizados se tiene que revisar la interoperabilidad (sisbén, sinupot - reporte automatizado de uso del suelo).  Se viene trabajando en un agendamiento del servicio de atención especializada (áreas misionales) que requiere un nivel de especialidad para poder garantizar la efectividad en el momento de asignar la cita.</t>
  </si>
  <si>
    <t>Proyecto de Inversión 984</t>
  </si>
  <si>
    <t>Anteproyecto 2019</t>
  </si>
  <si>
    <t>El Manual que emita la Secretaría General será la base para el Manual de la Secretaría Distrital de Planeación y se adaptará en lo referente a puntos de atención y algunos protocolos adicionales de acuerdo a las características de los servicios de la entidad.</t>
  </si>
  <si>
    <t>Anteproyecto 2020</t>
  </si>
  <si>
    <t xml:space="preserve"> En cuanto a lineamentos y estandares de servicios para la atención de servicio la entidad viene atendiendo los acuerdos actuales, ha tenido que implementar acciones internas de mejora, pero son la base para la atención de lo que se recepciona por el Sistema "Bogotá Te Escucha".</t>
  </si>
  <si>
    <t>La entidad en los espacios de interacción insterinstitucional, con las dependencias responsables de Sistemas y Gestión Documental han venido evaluando la posibilidad de interacción entre el Sistema y el sistema de Gestión Documental de la entidad. Se han encontrado algunas dificultades de tipo técnico que deben ser revisadas para llegar a acuerdos de servicio.</t>
  </si>
  <si>
    <t>La entidad reconoce que se hace necesario revisar el tema de radicación en otros puntos de atención, actualmente tenemos el sistema de radicación virtual, pero en puntos de atención no se cuenta con los equipos y protocolos para implementarlo, se debe revisar teniendo en cuenta el impacto que esta actividad requiere en los servicios de mayor demanda tales como (SISBEN).</t>
  </si>
  <si>
    <t xml:space="preserve">Al menos un punto de atención de la entidad con mecanismos de radicación calificada </t>
  </si>
  <si>
    <t>La entidad puede incorporar en su Plan Institucional de Capacitación esta necesidad y revisar de acuerdo con los perfiles de los servidores y los puntos de atención que se tienen la necesidad.
Se modifica el indicadro de producto para integrarlo al del Distrito</t>
  </si>
  <si>
    <t xml:space="preserve"> Funcionamiento o Proyecto de Inversión</t>
  </si>
  <si>
    <t xml:space="preserve">Algunas de las sedes de servicios diferentes a los de la Red Cade requieren un diagnóstico de los estándares y deben emprenderse acciones de corto, mediano y largo plazo.  Ejemplos de esta es la ubicación de la sede del Archivo Central de Predios. </t>
  </si>
  <si>
    <t>80% de los puntos de atención presenciales con cumplimiento de los criterios y estándares de calidad establecidos en el Manual de Servicio a la Ciudadanía</t>
  </si>
  <si>
    <t>Por definir en Anteproyecto 2020</t>
  </si>
  <si>
    <t>Al menos un objetivo especifico en la entidad orientada al mejoramiento del servicio a la ciudadanía, alineada al Plan de Acción de la PPDSC.</t>
  </si>
  <si>
    <t>Objetivo especifico en la entidad orientada al mejoramiento del servicio a la ciudadanía, alineada al Plan de Acción de la PPDSC.</t>
  </si>
  <si>
    <t>Número de  objetivo establecido en la entidad orientada al mejoramiento del servicio a la ciudadanía, alineada al Plan de Acción de la PPDSC.</t>
  </si>
  <si>
    <t>Otros Distritos</t>
  </si>
  <si>
    <t xml:space="preserve">Dirección de Análisis y Diseño Estrategico </t>
  </si>
  <si>
    <t xml:space="preserve">Directora de Análisis y Diseño Estrategico </t>
  </si>
  <si>
    <t xml:space="preserve">Liliana Pulido Villamil </t>
  </si>
  <si>
    <t>3279797 ext. 1121</t>
  </si>
  <si>
    <t>lpulidov@sdis.gov.co</t>
  </si>
  <si>
    <t>Cinco (5) de los puntos de atención presencial con mayor demanda con un sistema de atención de turnos implementado</t>
  </si>
  <si>
    <t>[Número de puntos de atención presenciales con un sistema de atención de turnos implementado / Número de puntos de atención presenciales programados ] x 100</t>
  </si>
  <si>
    <t>Secretaría de Integración Social diligencia línea base 1. Se replantea a 0, dado que la Dirección Distrital de Calidad del Servicio afirma que la entidad aún no tiene el web service implementado, con cumplimiento de la meta para 2019</t>
  </si>
  <si>
    <t>20 puntos de atención con disponibilidad de equipos de cómputo y funcionarios capacitados para el uso del centro de relevo</t>
  </si>
  <si>
    <t xml:space="preserve">Funcionamiento </t>
  </si>
  <si>
    <t>Dirección Gestión Corporativa</t>
  </si>
  <si>
    <t>Prestar servicios eficientes, oportunos y de calidad a la ciudadanía, tanto en gestión como en trámites de la movilidad.</t>
  </si>
  <si>
    <t>Julieth Rojas</t>
  </si>
  <si>
    <t>jrojas@movilidadbogota.gov.co</t>
  </si>
  <si>
    <t>Esta  actividad esta relacionada con la estrategia  de Virtualización de Trámites y/o Servicios que esta proyectada en el plan de acción de la entidad.</t>
  </si>
  <si>
    <t>Dirección de Sevicio al Ciudadano</t>
  </si>
  <si>
    <t>Director(a) de Sevicio al Ciudadano</t>
  </si>
  <si>
    <t>lcarvajal@movilidadbogota.gov.co</t>
  </si>
  <si>
    <t xml:space="preserve">Es importante mencionar que la oficina de control interno y por las funciones designadas por Decreto 567/2006, debemos tener un protocolo de atención para las áreas misionales. </t>
  </si>
  <si>
    <t>La entidad tiene proyectado implementar a mediano plazo el sistemas de Gestión Documental, que hace parte del nuevo sistema contravencional de la SDM
La entidad diligencia cumplimiento de meta para 2018. Se plantea para 2019</t>
  </si>
  <si>
    <t>Presupuesto de Inversión</t>
  </si>
  <si>
    <t>Dirección Administrativa</t>
  </si>
  <si>
    <t>Director(a) Administartiva</t>
  </si>
  <si>
    <t>Ana Lucía Angulo</t>
  </si>
  <si>
    <t>alangulo@movilidadbogota.gov.co</t>
  </si>
  <si>
    <t>Se debe realizar la revisión de trámites que actualmente requieren radicación calificada. De acuerdo con lo anterior cada área responsable del trámite debe implementar plan de acción.</t>
  </si>
  <si>
    <t>Este objetivo aplica, para los puntos de atención propios como son la sede de movilidad Calle 13, Chicó y Paloquemao. Los puntos SuperCADE 20 de julio, suba y Americas son administrados por la Secretaría General, los puntos de los Centros Locales de Movilidad son dispuestos por cada Alcaldía Local, los puntos del Concesionario SIM y Parqueaderos y Grúas son administrados por terceros bajo los lineamientos de la Administración
________________
Se evidencia que la entidad construyó una línea base de 90 para los puntos de atención en Calle 13, Chicó y Paloquemao.</t>
  </si>
  <si>
    <t>Transmilenio</t>
  </si>
  <si>
    <t>Presupuesto corporativo</t>
  </si>
  <si>
    <t>Subgerencia de Atención al Usuario y Comunicaciones</t>
  </si>
  <si>
    <t>Subgerente de Atención al Usuario y Comunicaciones</t>
  </si>
  <si>
    <t>Yolima Pérez Ariza</t>
  </si>
  <si>
    <t>yolima.perez@transmilenio.gov.co</t>
  </si>
  <si>
    <t xml:space="preserve">El Manual de Servicio a la Ciudadanía fue estructurado y adoptado en el año 2016. Por ahora, no se requiere presupuesto para vigencias futuras .
</t>
  </si>
  <si>
    <t>Al menos un objetivo de la plataforma estratégica de la entidad orientado al mejoramiento del servicio a la ciudadanía, alineado al Plan de Acción de la PPDSC</t>
  </si>
  <si>
    <t>Objetivos de la plataforma estratégica de la entidad orientados al mejoramiento del servicio a la ciudadanía, alineados al Plan de Acción de la PPDSC</t>
  </si>
  <si>
    <t>Número de objetivos de la plataforma estratégica de la entidad orientados al mejoramiento del servicio a la ciudadanía, alineados al plan de acción de la PPDSC</t>
  </si>
  <si>
    <t>Los  Planteamientos de la PPDSC, se consolidan  y reflejan en el  objetivo 4 del  Plan  Sectorial de Educación 2016-2020, que es la plataforma estartegica de la SED y  que esta orientado al mejoramiento del servicio a la ciudadanía y se denomina de la siguiente forma.
Transparencia, gestión pública y
servicio a la ciudadanía-Gobierno y
ciudadanía digital.
"  Modelo del Sistema Integrado de Servicio a la Ciudadanía"</t>
  </si>
  <si>
    <t>OFICINA  DE SERVICIO AL CIUDADANO</t>
  </si>
  <si>
    <t>JEFE OFICINA DE SERVICIO AL CIUDADANO</t>
  </si>
  <si>
    <t>DIANA CAROLINA RESTREPO VELEZ</t>
  </si>
  <si>
    <t>DCRESTREPO@EDUCACIONBOGOTA.GOV.CO</t>
  </si>
  <si>
    <t>La vinculación a la nueva plataforma del SuperCADE Virtual se realiza a partir de 2019</t>
  </si>
  <si>
    <t>El  manual de servicio a la ciudadanía, ya se encuentra adoptado por la SED.</t>
  </si>
  <si>
    <t>Todos nuestros puntos de atención a nivel central y local  ya cuentan con un sistema de turnos.</t>
  </si>
  <si>
    <t>Ya  la SED cuenta con una estrategia  de evaluación aleatoria  y que se esta implementando para  mejorar la calidad de las respuestas.</t>
  </si>
  <si>
    <t xml:space="preserve"> 95%  de  las muestras evaluada de peticiones del SDQS con cumplimiento de los criterios de calidad, calidez y manejo del sistema</t>
  </si>
  <si>
    <t>[Número total de muestra de peticiones evaluadas con cumplimiento de los criterios de calidad, calidez y manejo del sistema / Número de peticiones evaluadas] x 100</t>
  </si>
  <si>
    <t>Se  encuentra en proceso de licitación de un nuevo sistema de gestión documental, que en suss requerimientos contiene la integración con el sistema "Bogota te Escucha" de la Alcaldía Mayor de Bogota.
La entidad diligencia cumplimiento de meta para 2018. Se plantea para 2019</t>
  </si>
  <si>
    <t>Oficina de Servicio al Ciudadano</t>
  </si>
  <si>
    <t>Jefe de Oficina de Servicio al Ciudadano</t>
  </si>
  <si>
    <t>Diana Carolina Restrepo Vélez</t>
  </si>
  <si>
    <t>La SED cuenta con mecanismos de radicación callificada como el  FUT</t>
  </si>
  <si>
    <t>Al menos un mecanismo de radicación calificada</t>
  </si>
  <si>
    <t>Disponibilidad de mecanismos de radicación calificada</t>
  </si>
  <si>
    <t>Número de mecanismos de radicación calificada</t>
  </si>
  <si>
    <t>Ya contamos con almenos un servidor formado en lenguaje de señas.</t>
  </si>
  <si>
    <t>Disponer de espacios idóneos de atención al ciudadano por fuera de la Red CADE</t>
  </si>
  <si>
    <t>La SED ya cuenta a nivel central y local con espacios ideoneos de atención al ciudadano.</t>
  </si>
  <si>
    <t>Se proyecta realizar la propuesta de incluir (1) un objetivo estratégico orientado al mejoramiento del servicio a la ciudadanía.
Objetivo plan estratégico SDSCJ "Diseñar e implementar acciones que permitan controlar y prevenir el delito, mejorar la convivencia en Bogotá, aumentar la confianza en las autoridades y generar una mayor corresponsabilidad ciudadana en la gestión de la seguridad y la convivencia."
https://scj.gov.co/sites/default/files/planeacion/Plan%20estrat%C3%A9gico%20SDSCJ%20%202016-2020.pdf</t>
  </si>
  <si>
    <t>Un objetivo especifico de la plataforma estratégica de la entidad orientado al mejoramiento del servicio a la ciudadanía, alineado al Plan de Acción de la PPDSC</t>
  </si>
  <si>
    <t>Objetivo específico de la plataforma estratégica de la entidad orientado al mejoramiento del servicio a la ciudadanía, alineados al plan de acción de la PPDSC</t>
  </si>
  <si>
    <t>Proyecto de Inversión 7514 "DESARROLLO Y FORTALECIMIENTO DE LA TRANSPARENCIA, GESTIÓN PÚBLICA Y SERVICIO A LA CIUDADANÍA"</t>
  </si>
  <si>
    <t>Subsecretaria de Gestión Institucional - Equipo de Atención a la Ciudadanía</t>
  </si>
  <si>
    <t>Equipo de Atención a la Ciudadanía</t>
  </si>
  <si>
    <t>Gloria Helena Patiño</t>
  </si>
  <si>
    <t>3779595 Ext 1141</t>
  </si>
  <si>
    <t>gloria.patiño@scj.gov.co</t>
  </si>
  <si>
    <t>No es viable incluir costo por cuanto depende del acuerdo que se realice para la vinculación al Supercade.</t>
  </si>
  <si>
    <t xml:space="preserve">
Subsecretaria de Gestión Institucional </t>
  </si>
  <si>
    <t xml:space="preserve">
Subsecretario de Gestión Institucional</t>
  </si>
  <si>
    <t xml:space="preserve">
Gian Carlo Susecún </t>
  </si>
  <si>
    <t xml:space="preserve">
3779595 Ext 1222</t>
  </si>
  <si>
    <t xml:space="preserve">
giancarlo.suescun@scj.gov.co</t>
  </si>
  <si>
    <t>Se cuenta con Manual de Servicio al Ciudadanía desde 2017, el cual será actualizado  o ajustado en el 2018.
Respecto al manual de secretaria general, se realizaría el ajuste del manual de la Secretaria de Seguridad, Convivencia y Justicia una vez el primero sea actualizado, adoptado y socializado.</t>
  </si>
  <si>
    <t xml:space="preserve">Se realiza ajuste al porcentaje de las metas anuales sea ajustado asi 2018 = 0%; 2019 = 10%; 2020 = 15%; 2021 = 25%; 2022 = 25%; 2023 = 25%
Sugiere ajustar Producto asi: 
100% de los puntos de atención en Casas de Justicia  (móviles y fijas) y CTP con estructura diseñada, documentada e implementada para atención a los ciudadanos mediante un sistema de turnos .
Se replantean las metas de forma acumulativa
</t>
  </si>
  <si>
    <t>[Número de puntos de atención en Casas de Justicia  (móviles y fijas), con un sistema de atención de turnos implementado / Numero de puntos de atención en Casas de Justicia  (móviles y fijas), Programa Distrital Juvenil de Justicia Restaurativa  y CTP totales de la Entidad] x 100</t>
  </si>
  <si>
    <t xml:space="preserve">Proyecto de Inversión 7514 "DESARROLLO Y FORTALECIMIENTO DE LA TRANSPARENCIA, GESTIÓN PÚBLICA Y SERVICIO A LA CIUDADANÍA"
Proyecto de Inversión 7513 "JUSTICIA PARA TODOS".
</t>
  </si>
  <si>
    <t xml:space="preserve">Dirección de Acceso a la Justicia.
Subsecretaria de Gestión Institucional </t>
  </si>
  <si>
    <t>Directora de Acceso a la Justicia.
Subsecretario de Gestión Institucional</t>
  </si>
  <si>
    <t xml:space="preserve">Camila Uribe Sanabria
Gian Carlo Susecún </t>
  </si>
  <si>
    <t>3779595 Ext 1210
3779595 Ext 1222</t>
  </si>
  <si>
    <t>camila.uribe@scj.gov.co
giancarlo.suescun@scj.gov.co</t>
  </si>
  <si>
    <t xml:space="preserve"> 100% de peticiones con cumplimiento de los criterios de calidad, calidez y manejo del sistema</t>
  </si>
  <si>
    <t>Sistemas de Gestión Documental Integrado a Bogotá Te Escucha - SDQS</t>
  </si>
  <si>
    <t>Se modifica el indicador de producto para integrarlo al del Distrito</t>
  </si>
  <si>
    <t>5.1.1A</t>
  </si>
  <si>
    <t>Realizar diagnóstico del cumplimiento de las Casas de Justicia con los lineamientos de la Política Pública Distrital de Servicio a la Ciudadanía en relación a la calidad de la infraestructura, la accesibilidad y la idoneidad de los espacios para la atención a la ciudadanía</t>
  </si>
  <si>
    <t>La Secretaría de Seguridad propone 2 productos:
1. Diagnóstico de los puntos de atención presenciales en Casas de Justicia de propiedad de la SSCJ, para validar el cumplimiento de los criterios y estándares de calidad. (2018-2020). Ver 5.1.1A
2. 100% de los puntos de atención presencial en Casas de Justicia, con cumplimiento de los criterios y estándares de calidad establecidos en la normatividad vigente teniendo en cuenta los que se estimara costos a partir de que se cuente con el diagnóstico. Ver 5.1.1</t>
  </si>
  <si>
    <t>1 diagnóstico de cumplimiento de las Casas de Justicia con los lineamientos de la Política Pública Distrital de Servicio a la Ciudadanía en relación a la calidad de la infraestructura, la accesibilidad y la idoneidad de los espacios para la atención a los ciudadanos</t>
  </si>
  <si>
    <t>Porcentaje de casas de justicia con diagnóstico de cumplimiento delos lineamientos de la Política Pública Distrital de Servicio a la Ciudadanía en relación a la calidad de la infraestructura, la accesibilidad y la idoneidad de los espacios para la atención a los ciudadanos</t>
  </si>
  <si>
    <t>(Cantidad de Casas de Justicia con diagnóstico de cumplimiento de los lineamientos de la Política Pública Distrital de Servicio a la Ciudadanía en relación a la calidad de la infraestructura, la accesibilidad y la idoneidad de los espacios para la atención a los ciudadanos / Cantidad total de Casas de Justicia en Bogotá D.C.) x 100</t>
  </si>
  <si>
    <t>100% de las Casas de Justicia con cumplimiento de los criterios y estándares de calidad establecidos en el Manual de Servicio a la Ciudadanía</t>
  </si>
  <si>
    <t>Porcentaje de cumplimiento de las Casas de Justicia con los criterios y estándares de calidad establecidos por el Manual de Servicio a la Ciudadanía</t>
  </si>
  <si>
    <t>Promedio de cumplimiento de las Casas de Justicia, con los criterios y estándares de calidad establecidos por el Manual de Servicio a la Ciudadanía</t>
  </si>
  <si>
    <t>La Secretaría Jurídica Distrital tienen previsto alinear la PPDSC adelantando acciones a corto, mediano y largo plazo, como son: la implementación de un modelo de gestión del talento humano, el fortalecimiento de los sistemas de información jurídicos, lograr la certificación en calidad e implementación de un programa de gestión documental sostenible</t>
  </si>
  <si>
    <t>Acciones realizadas registradas en el Plan Estratégico de la Secretaría Jurídica Distrital, orientadas al mejoramiento del servicio a la ciudadanía</t>
  </si>
  <si>
    <t>Acciones de la plataforma estratégica de la entidad orientadas al mejoramiento del servicio a la ciudadanía.</t>
  </si>
  <si>
    <t>Número de acciones de la plataforma estratégica de la entidad realizadas orientadas al mejoramiento del servicio a la ciudadanía.</t>
  </si>
  <si>
    <t>Inversión y Funcionamiento</t>
  </si>
  <si>
    <t>Oficina de Planeación
Dirección de Gestión Corporativa
Oficina de las TIC</t>
  </si>
  <si>
    <t>Director 
Jefe</t>
  </si>
  <si>
    <t xml:space="preserve">Ethel Vásquez Rojas
Camilo Andrés Peña Carbonell
Diego Emilio Ojeda </t>
  </si>
  <si>
    <t>3813000 Ext 1606 - 1561-1631</t>
  </si>
  <si>
    <t>cpena@secretariajuridica.gov.co</t>
  </si>
  <si>
    <t>La Secretaría Jurídica Distrital establecerá un acuerdo de servicios con la Secretaría General para la participación en el Supercade Virtual.</t>
  </si>
  <si>
    <t>evasquezr@secretariajuridica.gov.co</t>
  </si>
  <si>
    <t>Procedimientos actuales de Atención a la Ciudadanía ajustados que incluyen lo establecido en el Manual de Servicio a la Ciudadanía. Expedición de acto administrativo de la Secretaría Jurídica, adoptando el Manual.</t>
  </si>
  <si>
    <t xml:space="preserve">Dirección de Gestión Corporativa </t>
  </si>
  <si>
    <t>Directora</t>
  </si>
  <si>
    <t xml:space="preserve">Ethel Vásquez Rojas </t>
  </si>
  <si>
    <t>3813000 Ext 1505</t>
  </si>
  <si>
    <t>La actividad está incluida en el Plan Institucional de Capacitación 2018</t>
  </si>
  <si>
    <t>80% de peticiones con cumplimiento de los criterios de calidad, calidez y manejo del sistema</t>
  </si>
  <si>
    <t>Se Realizarán las actualizaciones que se requieran en el sistema</t>
  </si>
  <si>
    <t>En la actualidad las personas contratadas por Servicios Nacionales Postales 4-72 al servicio de la Secretaría Jurídica Distrital, hacen parte del proceso de cualificación en atención a la ciudadanía, adicionalmente, se tiene previsto destinar uno de ellos, para el punto de atención en la Red Cade, dotado de todos los recursos físicos y tecnológicos</t>
  </si>
  <si>
    <t>La actividad será incluida en el Plan Institucional de Capacitación 2019</t>
  </si>
  <si>
    <t>No incorpora la Red CADE</t>
  </si>
  <si>
    <t>Secretaría General de la UAERMV</t>
  </si>
  <si>
    <t>Marcela Rocío Márquez Arenas</t>
  </si>
  <si>
    <t>377 9555</t>
  </si>
  <si>
    <t>marcela.marquez@umv.gov.co</t>
  </si>
  <si>
    <t xml:space="preserve"> 75% de peticiones con cumplimiento de los criterios de calidad, calidez y manejo del sistema</t>
  </si>
  <si>
    <t>Recursos propios</t>
  </si>
  <si>
    <t>UAERMV diligencia línea base 1. Se replantea a 0, dado que la Dirección Distrital de Calidad del Servicio afirma que la entidad aún no tiene el web service implementado, con cumplimiento de la meta para 2019</t>
  </si>
  <si>
    <t>Con la actualización sistema Bogotá Te Escucha - Sistema Distrital de Quejas y Soluciones, se está empezando a trabajar en la conexión con el ORFEO</t>
  </si>
  <si>
    <t>ORFEO</t>
  </si>
  <si>
    <t>Adecuar la infraestructura de los puntos de atención a la ciudadanía, para que la atención sea la apropiada</t>
  </si>
  <si>
    <t>El DASCD ya cuenta con objetivo estratégico orientado a la PPDSC</t>
  </si>
  <si>
    <t>1- Recursos Distrito</t>
  </si>
  <si>
    <t>3680038 Ext.1405 / 1404 / 1525</t>
  </si>
  <si>
    <t>Nuestros servicios de solicitudes de Conteptos Técnico-Jurídicos, Servicios de Capacitación del Talento Humano del Distrito y Asesorías Técnicas en Gestión Pública se pueden solicitar a través del SDQS, por lo que se puede permitir realizarlas por este canal.</t>
  </si>
  <si>
    <t>3680038 Ext.1403</t>
  </si>
  <si>
    <t>Se adopta de acuerdo a las características del DASCD.</t>
  </si>
  <si>
    <t>El DASCD, a través de Atención al Ciudadano, realiza el seguimiento a la correspondencia para el cumplimiento de los términos definidos por ley, además a través de la encuesta de satisfacción realiza una retroalimentación a las áreas con el fin que el ciudadano pueda recibir respuestas claras, cálidas (con un lenguaje apropiado).</t>
  </si>
  <si>
    <t>El DASCD cuenta en este momento con el Sistema de correspondencia CORDIS, el cual, para el año 2019 se tiene planteado el cambio de este sistema y se deberá realizar un proceso contractual del cual aún se desconoce el costo, por lo que no se puede realizar la proyección de los mismos.</t>
  </si>
  <si>
    <t>3680038 Ext.1601</t>
  </si>
  <si>
    <t>Capacitación periódica sobre el portafolio de productos y servicios del DASCD, además de las actividades que realice la entidad</t>
  </si>
  <si>
    <t xml:space="preserve">Formular,  aprobar y publicar el objetivo estratégico orientado al mejoramiento del servicio a la ciudadanía. </t>
  </si>
  <si>
    <t>Olga Lucía Sánchez Mendieta</t>
  </si>
  <si>
    <t>2630603 extensión 106</t>
  </si>
  <si>
    <t>olsanchez@idep.edu.co</t>
  </si>
  <si>
    <t xml:space="preserve">Dado que el Instituto no tiene trámites, el manual vigente será adoptado en lo que le aplique al instituto </t>
  </si>
  <si>
    <t>Subdirección Administrativa y Financiera
Subdirección Académica</t>
  </si>
  <si>
    <t>Subdirector Administrativa y Financiera
Subdirector Académico</t>
  </si>
  <si>
    <t xml:space="preserve">Carlos Germán Plazas
Ferley Ortiz Morales </t>
  </si>
  <si>
    <t>2630603 extensión 104 y 125</t>
  </si>
  <si>
    <t>cplazas@idep.edu.co
eortiz@idep.edu.co</t>
  </si>
  <si>
    <t xml:space="preserve">No tiene destinación específica de recursos. En el IDEP el servicio al ciudadano, la atención de PQRS se desarrollan con el recurso humano existente en la entidad, las capacitaciones se gestionan con las entidades reguladoras como la Veeduría,  DAFP, Secretaría General </t>
  </si>
  <si>
    <t>La Secretaría Distrital de Gobierno se encuentra en la fase de implementación de trámites virtuales de acuerdo a la estrategia reportada ante el SUIT, que  culminará en diciembre de 2018 destinando recursos para desarrollo tecnológico respectivo, lo cual estará a disponibilidad de la ciudadanía y la Administracuión Distrital.</t>
  </si>
  <si>
    <t>Subsecretaría de Gestión Institucional / Dirección de Tecnologías e Información</t>
  </si>
  <si>
    <t>Subsecretario de Gestión Institucional
Director DTI
Líder del Proceso de Atención a la Ciudadanía</t>
  </si>
  <si>
    <t>Lúbar Andrés Chaparro Cabra
César Agusto Intriago
Rosa Milena Molina Caro</t>
  </si>
  <si>
    <t>Ext. 6111
Ext. 4340</t>
  </si>
  <si>
    <t>lubar.chaparro@gobiernobogota.gov.co
cesar.intriago@gobiernobogota.gov.co
rosa.molina@gobiernobogota.gov.co</t>
  </si>
  <si>
    <t>La Secretaría Distrital de Gobierno cuenta con una versión actualizada del Manual de Atención a la Ciudadanía a Diciembre de 2017. Pendiente inclusión ajustes de acuerdo a revisión realizada por la Veeduría Distrital, quien realiza observaciones para la mejora.  El Manual en su última versión se encuentra debidamente normalizado por el Sistema Integrado de Gestión de Calidad.</t>
  </si>
  <si>
    <t xml:space="preserve">Subsecretaría de Gestión Institucional  </t>
  </si>
  <si>
    <t>Subsecretario de Gestión Institucional
Líder del Proceso de Atención a la Ciudadanía</t>
  </si>
  <si>
    <t>Lúbar Andrés Chaparro Cabra
Rosa Milena Molina Caro</t>
  </si>
  <si>
    <t>lubar.chaparro@gobiernobogota.gov.co
rosa.molina@gobiernobogota.gov.co</t>
  </si>
  <si>
    <t xml:space="preserve">Subsecretario de Gestión Institucional
  </t>
  </si>
  <si>
    <t xml:space="preserve">Lúbar Andrés Chaparro Cabra
 </t>
  </si>
  <si>
    <t xml:space="preserve">Ext. 6111
 </t>
  </si>
  <si>
    <t xml:space="preserve">lubar.chaparro@gobiernobogota.gov.co
 </t>
  </si>
  <si>
    <t>La Secretaría Distrital de Gobierno hace seguimiento a la calidad y oportunidad de las respuestas en el aplicativo "Bogotá Te Escucha". Se asocian los recursos de nómina y personal contratista vinculados al área.</t>
  </si>
  <si>
    <t>100% de peticiones con seguimiento a la respuesta incluida verificación de los criterios de calidad y calidez</t>
  </si>
  <si>
    <t>La Secretaría Distrital de Gobierno cuenta con la implementación de la Interfaz para subir al Sistema Bogtoá Te Escucha las peticiones radicadas en el Sistema de Gestión Documental propio ORFEO y a partir del 19 de Julio ADAX. Se asocia el costo al aplicativo ADAX.</t>
  </si>
  <si>
    <t>No se programan acciones de cualificación de servidores en lenguaje de señas para la vigencia 2018. Sin embargo se gestionará con otras entidades capacitar por lo menos una persona por punto.
La entidad planteó el indicador de producto (Total servidores SAC cualificados en lenguaje de señas, en el año / Total servidores SAC). Las metas establecidas de 2018 a 2018 suman</t>
  </si>
  <si>
    <t xml:space="preserve">Subsecretario de Gestión Institucional
Dirección de Gestión del Talento Humano
  </t>
  </si>
  <si>
    <t xml:space="preserve">Lúbar Andrés Chaparro Cabra
Martha Liliana Soto Iguarán
 </t>
  </si>
  <si>
    <t xml:space="preserve">Ext. 6111
Ext. 3311
 </t>
  </si>
  <si>
    <t xml:space="preserve">lubar.chaparro@gobiernobogota.gov.co
martha.soto@gobiernobogota.gov.co
 </t>
  </si>
  <si>
    <t>Adecuación de los 24 puntos de atención a la Ciudadanía a las condiciones que exige la Política Distrital y la norma NTC 6047 Atención Incluyente</t>
  </si>
  <si>
    <t>20 Alcaldías Locales con 100% de cumplimiento de los criterios y estándares de calidad establecidos en la Política Pública Distrital de Servicio a la Ciudadanía y NTC 6047</t>
  </si>
  <si>
    <t>Porcentaje de cumplimiento de las Alcaldías Locales con los criterios y estándares de calidad establecidos por el Manual de Servicio a la Ciudadanía y la NTC 6047</t>
  </si>
  <si>
    <t>Promedio de cumplimiento de las Alcaldías Locales, con los criterios y estándares de calidad establecidos por la Política Distrital de Servicio a la Ciudadanía y Norma Técnica de Calidad de Atención Incluyente</t>
  </si>
  <si>
    <t xml:space="preserve">Subsecretario de Gestión Institucional
Dirección Administrativa
  </t>
  </si>
  <si>
    <t xml:space="preserve">Lúbar Andrés Chaparro Cabra
Christian Nadjar
 </t>
  </si>
  <si>
    <t xml:space="preserve">Ext. 6111
 </t>
  </si>
  <si>
    <t xml:space="preserve">lubar.chaparro@gobiernobogota.gov.co, christian.nadjar@gobiernobogota.gov.co
 </t>
  </si>
  <si>
    <t>Gestión Corporativa/Subdirección Administrstiva/proceso Gestión del Servicio al  Ciudadano</t>
  </si>
  <si>
    <t>Lider Gestión de Servicio al Ciudadano</t>
  </si>
  <si>
    <t>Yesika Paola Hernández</t>
  </si>
  <si>
    <t>3581600 ext 3008</t>
  </si>
  <si>
    <t>yesika.hernandez@habitatbogota.gov.co</t>
  </si>
  <si>
    <t>Subdirección de Apoyo a la Construcción</t>
  </si>
  <si>
    <t>Alfredo Duque Uribe</t>
  </si>
  <si>
    <t>Subdrirector de Apoyo a la Construcción</t>
  </si>
  <si>
    <t>alfredo.uribe@habitatbogota.gov.co</t>
  </si>
  <si>
    <t>Los valores estimados reflejan el recurso humano a cargo de la elaboración del Manual de Servicio a la ciudadanía, los cuales pertenecen al proceso de Gestión de Servicio al Ciudadano</t>
  </si>
  <si>
    <t>Los puntos en donde  la SDHT tiene presencia ya cuentan con el Sistema de Asignación de Turnos-SAT propio de la alcaldía. En la sede administrativa se cuenta con ventanilla de radicación y un digiturno configurado para ello</t>
  </si>
  <si>
    <t>Gestión Corporativa/Subdirección Administrativa/proceso tecnológico</t>
  </si>
  <si>
    <t>lider TIC</t>
  </si>
  <si>
    <t xml:space="preserve">Luz Stella Suarez </t>
  </si>
  <si>
    <t>3581600 ext 1209</t>
  </si>
  <si>
    <t>luz.suarez@habitatbogota.gov.co</t>
  </si>
  <si>
    <t>Los valores estimados reflejan el recurso humano a cargo del seguimiento sobre la calidad de respuestas y peticiones vencidas de la entidad.</t>
  </si>
  <si>
    <t>Revisar las restricciones para las entidades que no cuentan con la propiedad de las instalaciones. La Secretaría Distrital del Hábitat actualmente cuenta con sus puntos de atención ubicados en la Red CADE. En el punto de la sede administrativa se tiene la ventanilla de radicación, entrega de respuestasy entrega de carta de movilización de recursos; sin embargo; muchos de los elementos contenidos en el Checklist de espacios son pagados por la administración del edificio.</t>
  </si>
  <si>
    <t>Gestión Corporativa/Subdirección Administrstiva/proceso Gestión de Bienes, Servicios e Infraestructura</t>
  </si>
  <si>
    <t>Lider Gestión de Bienes, Servicios e Infraestructura</t>
  </si>
  <si>
    <t>Hans Barreto</t>
  </si>
  <si>
    <t>3581600 ext 1207</t>
  </si>
  <si>
    <t>hans.barreto@habitatbogota.gov.co</t>
  </si>
  <si>
    <t>Al menos un objetivo específico de la plataforma estratégica de la entidad orientado al mejoramiento del servicio a la ciudadanía, alineado al Plan de Acción de la PPDSC</t>
  </si>
  <si>
    <t>Oficina Asesora de Planeación - Subdirección Administrativa y Financiera (Servicio al Ciudadano)</t>
  </si>
  <si>
    <t xml:space="preserve">Jefe oficina Asesora de Planeación - Subdirectora Administrativa y Financiera </t>
  </si>
  <si>
    <t>Alejandro Lobo Sagre - Martha Carreño Lizarazo</t>
  </si>
  <si>
    <t>alobo@uaesp.gov.co 
mcarreno@uaesp.gov.co</t>
  </si>
  <si>
    <t>Subdirección administrativa y financiera (servicio al ciudadano)</t>
  </si>
  <si>
    <t xml:space="preserve">Subdirectora Administrativa y Financiera </t>
  </si>
  <si>
    <t xml:space="preserve"> Martha Carreño Lizarazo</t>
  </si>
  <si>
    <t>mcarreno@uaesp.gov.co</t>
  </si>
  <si>
    <t>Subdirección Administrativa y Financiera (servicio al ciudadano)</t>
  </si>
  <si>
    <t>Está relacionado en el Plan estratégico 2016-2020 ( http://www.shd.gov.co/shd/node/16646) en los objetivos estratégicos 3-5</t>
  </si>
  <si>
    <t>Jefe de Oficina</t>
  </si>
  <si>
    <t>Nelson Andrés Pardo Figueroa</t>
  </si>
  <si>
    <t>npardo@shd.gov.co</t>
  </si>
  <si>
    <t>Coordinar las condicionesy requerimientos técnicos para consumir la oficina virtual de SDH desde el portal SuperCADE virtual.
Coordinar con acompañamiento de la Alta Consejería para las TIC, la estandarización de: diseño de páginas web accesibles, usables, intuitivas; mecanismos de autenticación y controles de seguridad de la información, acceso alternativo con login de otros portales o plataformas; fortalecimiento de la infraestructura TIC que soporta los trámites en cada página de origen o contemplar el diseño transaccional en el SuperCADE virtual para aquellas  entidades que todavía no cuentan con ellos en sus propias páginas web.</t>
  </si>
  <si>
    <t>Acuerdo firmado de nivel de servicios vigente con la Secretaría General</t>
  </si>
  <si>
    <t>Alta Consejería para las TIC
Dirección de Informática y Tecnología
Dirección de Impuestos de Bogotá</t>
  </si>
  <si>
    <t xml:space="preserve">Alto Consejero
Director 
Director </t>
  </si>
  <si>
    <t>Sergio Martínez
Luis Felipe Rivera Garcia
Lisandro Manuel Junco Riveira</t>
  </si>
  <si>
    <t>3385940
3385952 / 3385413</t>
  </si>
  <si>
    <t>smartinezm@alcaldiabogota.gov.co
lrivera@shd.gov.co
ljunco@shd.gov.co</t>
  </si>
  <si>
    <t xml:space="preserve">Expedir un nuevo manual de servicio a la ciudadanía para la Secretaría Distrital de Hacienda, alineado a los lineamientos y protocolos de servicio establecidos por la Secretaría General
</t>
  </si>
  <si>
    <t>La SDH se encuentra actualmente en el proceso de construcción de su manual.</t>
  </si>
  <si>
    <t>1 Manual de Servicio a la Ciudadanía para la Secretaría de Hacienda, alineado a los lineamientos y protocolos de servicio establecidos por la Secretaría General, adoptado</t>
  </si>
  <si>
    <t>Elaboración de nuevo Manual de Servicio a la Ciudadanía para la Secretaría de Hacienda, alineado a los lineamientos y protocolos de servicio establecidos por la Secretaría General</t>
  </si>
  <si>
    <t xml:space="preserve">Número de Manuales de Servicio a la Ciudadanía para la Secretaría de Hacienda, que estén alineados a los lineamientos y protocolos de servicio de la Secretaría General, adoptados. </t>
  </si>
  <si>
    <t>Subsecretaría General
Oficina de Atención al Ciudadano</t>
  </si>
  <si>
    <t>Subsecretario General / Asesora
Jefe de Oficina / Profesional Especializado</t>
  </si>
  <si>
    <t>Héctor Mauricio Escobar Hurtado/ Karem Liliana Conde
Clara Esperanza Salazar Arango/  Manuel Antonio Garcia</t>
  </si>
  <si>
    <t>3385636
3385138
3385730</t>
  </si>
  <si>
    <t>hescobar@shd.gov.co   / kconde@shd.gov.co
csalazar@shd.gov.co / magarcia@shd.gov.co</t>
  </si>
  <si>
    <t>Oficina de Atención al Ciudadano</t>
  </si>
  <si>
    <t>Seguimiento permanente a los requerimientos generados a través del Sistema "Bogotá te Escucha" y a las respuestas emitidas por las dependencias de la Entidad
Seguir adelantado los  talleres realizados con la veeduria distrital  para el leguanje claro y apicarlo  al interior de la SDH</t>
  </si>
  <si>
    <t>Jefe de Oficina /
Profesional Especializado
Jefe de Oficina</t>
  </si>
  <si>
    <t>Clara Esperanza Salazar Arango/  Manuel Antonio Garcia
Martha Leticia Cantillo de Armas</t>
  </si>
  <si>
    <t>3385138 / 3385730
3385134</t>
  </si>
  <si>
    <t>csalazar@shd.gov.co / magarcia@shd.gov.co
afonsecam@shd.gov.co</t>
  </si>
  <si>
    <t>En el momento con Sistemas se está trabajando para realizar la interfaz con el Sistema SDQS Bogotá te Escucha. 
Valorar  la unificación de los sistemas de gestión documental, para facilitar el seguimiento.
La entidad diligencia cumplimiento de meta para 2018. Se plantea para 2019</t>
  </si>
  <si>
    <t xml:space="preserve">Secretaría General
Alta Consejería para las TIC
Dirección de Informática y Tecnología
Subdirección de Gestión Documental
Oficina de Atención al Ciudadano
</t>
  </si>
  <si>
    <t xml:space="preserve">Alto Consejero
Director 
Subdirector 
Jefe de Oficina / Profesional Especializado
</t>
  </si>
  <si>
    <t xml:space="preserve">Sergio Martínez
Luis Felipe Rivera Garcia
John Jairo Vargas Supelano
Clara Esperanza Salazar Arango/  Manuel Antonio Garcia
</t>
  </si>
  <si>
    <t xml:space="preserve">
3385950
3385138 / 3385730
</t>
  </si>
  <si>
    <t>smartinezm@alcaldiabogota.gov.co
lrivera@shd.gov.co
jjvargas@shd.gov.co
csalazar@shd.gov.co / magarcia@shd.gov.co
afonsecam@shd.gov.co</t>
  </si>
  <si>
    <t>Subsecretaría General
Oficina de Atención al Ciudadano
 Oficina de Gestión del Servicio
Subdirección de Talento Humano
Subdirección de Gestión Documental</t>
  </si>
  <si>
    <t>Subsecretario General 
Jefe de Oficina 
Jefe de Oficina
Subdirector
Subdirector</t>
  </si>
  <si>
    <t>Héctor Mauricio Escobar Hurtado
Clara Esperanza Salazar Arango
Aleida Fonseca Marín
Oscar Javier Cruz Martínez
John Jairo Vargas Supelano</t>
  </si>
  <si>
    <t>3385950
3385636
3385730</t>
  </si>
  <si>
    <t>hescobar@shd.gov.co   
csalazar@shd.gov.co
afonsecam@shd.gov.co
ocruz@shd.gov.co
jjvargas@shd.gov.co</t>
  </si>
  <si>
    <t>Subdirector</t>
  </si>
  <si>
    <t>Disponer de espacios idoneos cumpliendo con las normas técnicas de infraestructura para atención al ciudadano, en los puntos de atencion fuera de la red CADE</t>
  </si>
  <si>
    <t>Dirección de Gestión Corporativa/Subdirección Administrativa</t>
  </si>
  <si>
    <t xml:space="preserve">Elda Francy Vargas Bernal
Alfonso Javier Segura Melo </t>
  </si>
  <si>
    <t>3385091/3385143</t>
  </si>
  <si>
    <t>Alfonso Javier Segura Melo &lt;ajsegura@shd.gov.co&gt;; Elda Francy Vargas Bernal &lt;efvargas@shd.gov.co&gt;</t>
  </si>
  <si>
    <t>Secretaría General - Oficina Alta Consejería para los Derechos de las Víctimas, la Paz y la Reconciliación</t>
  </si>
  <si>
    <t xml:space="preserve">*En el 2021 se deberá evaluar la continuidad de los productos de la ACDVPR en el plan de acción de la PPDSC, teniendo en cuenta la legislación vigente
No se le asignan recursos a este producto, dado que, la ACDVPR se vinculará por medio de la actualización de la Guia de tramites y servicios; además de la consultoría que suscribió la secretaría con el consorcio enesima, para el cumplimiento de la meta de 15% de tramites virtualizados. </t>
  </si>
  <si>
    <t>Vinculación de la Alta Consejería para los Derechos de las Víctimas, la Paz y la Reconciliación al SuperCADE Virtual</t>
  </si>
  <si>
    <t>Acuerdo de nivel de servicios con la Subsecretaría de Servicio a la Ciudadanía para la participación en el SuperCADE Virtual</t>
  </si>
  <si>
    <t>Acuerdos de nivel de servicios firmado y vigente con la Subsecretaría de Servicio a la Ciudadanía para la participación en el SuperCADE Virtual</t>
  </si>
  <si>
    <t xml:space="preserve">Gustavo Alberto Quintero Ardila / Juan Pablo Jaramillo Velez / Laura Nathalia Cardenas Jimenez </t>
  </si>
  <si>
    <t>3813000 ext 2600, 3032,2616</t>
  </si>
  <si>
    <t>gaquintero@alcaldiabogota.gov.co
jpjaramillo@alcaldiabogota.gov.co
lncardenas@alcaldiabogota.gov.co</t>
  </si>
  <si>
    <t>*En el 2021 se deberá evaluar la continuidad de los productos de la ACDVPR en el plan de acción de la PPDSC, teniendo en cuenta la legislación vigente
No se asignan recursos, a raíz de que cada servidor que ingresa a la ACDVPR que esté presente en los CLAV debe adoptar a sus funciones diarias el manual de servicio.</t>
  </si>
  <si>
    <t>1 Manual de Servicio a la Ciudadanía adoptado e implementado</t>
  </si>
  <si>
    <t xml:space="preserve">Gustavo Alberto Quintero Ardila / Juan Pablo Jaramillo Velez </t>
  </si>
  <si>
    <t>3813000 ext 2600, 3032</t>
  </si>
  <si>
    <t>*En el 2021 se deberá evaluar la continuidad de los productos de la ACDVPR en el plan de acción de la PPDSC, teniendo en cuenta la legislación vigente</t>
  </si>
  <si>
    <t>Porcentaje de CLAV de la entidad con un sistema de atención de turnos implementado</t>
  </si>
  <si>
    <t>[Número de CLAV con un sistema de atención de turnos en funcionamiento/Número total de CLAV de la Entidad] x 100</t>
  </si>
  <si>
    <t xml:space="preserve">Gustavo Alberto Quintero Ardila / Jhon Mauricio Narvaez Prieto </t>
  </si>
  <si>
    <t>gaquintero@alcaldiabogota.gov.co
jmnarvaez@alcaldiabogota.gov.co</t>
  </si>
  <si>
    <t>*En el 2021 se deberá evaluar la continuidad de los productos de la ACDVPR en el plan de acción de la PPDSC, teniendo en cuenta la legislación vigente
No se le asignan recursos a este producto la ACDVPR  ya que la disponibilidad de camaras web y microfono esta a cargo de la subdirección administrativa de la secretaría general.</t>
  </si>
  <si>
    <t>7 CLAV y 2 Puntos de Atención a Víctimas,  con disponibilidad de equipos de cómputo y funcionarios capacitados para el uso del centro de relevo de MINTIC</t>
  </si>
  <si>
    <t>CLAV y Puntos de atención a víctimas con disponibilidad de equipos de cómputo y funcionarios capacitados para el uso del centro de relevo de MINTIC</t>
  </si>
  <si>
    <t>Sumatoria deCLAV y puntos de atención  con disponibilidad de equipos de cómputo y funcionarios capacitados para el uso del centro de relevo de MINTIC</t>
  </si>
  <si>
    <t xml:space="preserve">Gustavo Alberto Quintero Ardila / Yuli Marcela López Gutierrez </t>
  </si>
  <si>
    <t>3813000 ext 2600,3032</t>
  </si>
  <si>
    <t>gaquintero@alcaldiabogota.gov.co
ymlopez@alcaldiabogota.gov.co</t>
  </si>
  <si>
    <t>Disponer de espacios idóneos de atención al ciudadano</t>
  </si>
  <si>
    <t>100% de cumplimiento de los criterios y estándares de calidad establecidos en el Manual de Servicio a la Ciudadanía  los CLAV .</t>
  </si>
  <si>
    <t>Porcentaje de cumplimiento de los CLAV con los criterios y estándares de calidad establecidos por el Manual de Servicio a la Ciudadanía</t>
  </si>
  <si>
    <t>[Promedio de cumplimiento de los CLAV, con los criterios y estándares de calidad establecidos por el Manual de Servicio a la Ciudadanía/promedio de cumplimiento programado]*100</t>
  </si>
  <si>
    <t>Porcentaje de ciudadanos que considera que las entidades públicas garantizan la idoneidad de los espacios públicos de atención</t>
  </si>
  <si>
    <t xml:space="preserve">Gustavo Alberto Quintero Ardila / Javier Alejandro Guevara Piraban </t>
  </si>
  <si>
    <t>3813000 ext 2600, 2626</t>
  </si>
  <si>
    <t>gaquintero@alcaldiabogota.gov.co
jaguevara@alcaldiabogota.gov.co</t>
  </si>
  <si>
    <t>Secretaría Distrital de Desarrollo Económico</t>
  </si>
  <si>
    <t>Instituto Distrital para la Investigación Educativa y el Desarrollo Pedagógico - IDEP</t>
  </si>
  <si>
    <t>Instituto Distrital para la Protección de la Niñez y la Juventud - IDIPRON</t>
  </si>
  <si>
    <t>Instituto Distrital de Recreación y Deporte - IDRD</t>
  </si>
  <si>
    <t>Instituto Distrital de las Artes - IDARTES</t>
  </si>
  <si>
    <t>Mantener el estándar de servicio de la Administración Distrital</t>
  </si>
  <si>
    <t>La Secretaría Distritla de Gobierno tiene presencia en las 20 Alcaldías, nivel central y en la la Red Cade, en el Super Cade CAD  a través de un convenio interadministrativo que no genera costo, sin embargo los costos y recursos para mantener el estándar de servicio de la Administración Distrital en el Supercade CAD se asocia con los costos de nómina y personal contratista que atienden los módulos asignados a través del convenio mencionado y los diferentes canales de atención.</t>
  </si>
  <si>
    <t>Puntaje de calidad del ciclo de servicio en las Alcaldías Locales</t>
  </si>
  <si>
    <t>Promedio de puntaje de calidad del ciclo del servicio en las Alcaldía Locales</t>
  </si>
  <si>
    <t>Instrucciones para el diligenciamiento del Plan de Acción</t>
  </si>
  <si>
    <r>
      <rPr>
        <sz val="14"/>
        <rFont val="Arial Narrow"/>
        <family val="2"/>
      </rPr>
      <t xml:space="preserve">En el diligenciamiento del formato </t>
    </r>
    <r>
      <rPr>
        <b/>
        <sz val="14"/>
        <rFont val="Arial Narrow"/>
        <family val="2"/>
      </rPr>
      <t>NO</t>
    </r>
    <r>
      <rPr>
        <sz val="14"/>
        <rFont val="Arial Narrow"/>
        <family val="2"/>
      </rPr>
      <t xml:space="preserve"> utilizar mayúsculas sostenidas, letra cursiva, doble espacios, cambiar los títulos, ni combinar celdas, lo anterior con el fin de facilitar la migración de la información al sistema de información</t>
    </r>
  </si>
  <si>
    <t>Secciones</t>
  </si>
  <si>
    <t>Descripción</t>
  </si>
  <si>
    <t>Información General</t>
  </si>
  <si>
    <r>
      <rPr>
        <b/>
        <sz val="12"/>
        <rFont val="Arial Narrow"/>
        <family val="2"/>
      </rPr>
      <t xml:space="preserve">a. Nombre de la política pública: </t>
    </r>
    <r>
      <rPr>
        <sz val="12"/>
        <rFont val="Arial Narrow"/>
        <family val="2"/>
      </rPr>
      <t xml:space="preserve">
- Escribir el nombre de la política pública.
</t>
    </r>
  </si>
  <si>
    <r>
      <t xml:space="preserve">b. Documento CONPES Distrital #:
</t>
    </r>
    <r>
      <rPr>
        <sz val="12"/>
        <rFont val="Arial Narrow"/>
        <family val="2"/>
      </rPr>
      <t>Aplica para documentos de política aprobados por el CONPES D.C.</t>
    </r>
    <r>
      <rPr>
        <b/>
        <sz val="12"/>
        <rFont val="Arial Narrow"/>
        <family val="2"/>
      </rPr>
      <t xml:space="preserve">
</t>
    </r>
    <r>
      <rPr>
        <sz val="12"/>
        <rFont val="Arial Narrow"/>
        <family val="2"/>
      </rPr>
      <t>Esta información será diligenciada por la Secretaría Técnica del CONPES D.C una vez se numere el documento y se publique.
Esta numeración aplica solamente para políticas públicas nuevas que surtan todo el procedimiento CONPES D.C.
Las PP vigentes que formulan su plan de acción será aprobado por CONPES D.C. pero no tendrían ninguna numeración.</t>
    </r>
  </si>
  <si>
    <r>
      <rPr>
        <b/>
        <sz val="12"/>
        <rFont val="Arial Narrow"/>
        <family val="2"/>
      </rPr>
      <t xml:space="preserve">c. Fecha de aprobación: 
</t>
    </r>
    <r>
      <rPr>
        <sz val="12"/>
        <rFont val="Arial Narrow"/>
        <family val="2"/>
      </rPr>
      <t>Si es política pública vigente coloque la fecha de aprobación del acto administrativo.</t>
    </r>
    <r>
      <rPr>
        <b/>
        <sz val="12"/>
        <rFont val="Arial Narrow"/>
        <family val="2"/>
      </rPr>
      <t xml:space="preserve">
</t>
    </r>
    <r>
      <rPr>
        <sz val="12"/>
        <rFont val="Arial Narrow"/>
        <family val="2"/>
      </rPr>
      <t>En caso que sean documentos de política aprobados por el CONPES D.C., la Secretaría Técnica suscribe la fecha de aprobación una vez se numere el documento y publique.
Corresponde a la fecha de sesión CONPES D.C</t>
    </r>
  </si>
  <si>
    <r>
      <rPr>
        <b/>
        <sz val="12"/>
        <rFont val="Arial Narrow"/>
        <family val="2"/>
      </rPr>
      <t>d. Fecha de actualización:</t>
    </r>
    <r>
      <rPr>
        <sz val="12"/>
        <rFont val="Arial Narrow"/>
        <family val="2"/>
      </rPr>
      <t xml:space="preserve">
Esta información será diligenciada por la Secretaría Técnica del CONPES D.C.
Corresponde a la fecha en la que se modifique datos del Plan de Acción. </t>
    </r>
  </si>
  <si>
    <r>
      <t xml:space="preserve">e. Fecha de corte seguimiento:
</t>
    </r>
    <r>
      <rPr>
        <sz val="12"/>
        <rFont val="Arial Narrow"/>
        <family val="2"/>
      </rPr>
      <t>Esta información será diligenciada por la Secretaría Técnica del CONPES D.C.
Corresponde a la fecha de corte en la que se haga seguimiento a los planes de acción, establecida cada 6 meses.</t>
    </r>
  </si>
  <si>
    <r>
      <t xml:space="preserve">f. Sector y entidad líder: </t>
    </r>
    <r>
      <rPr>
        <sz val="12"/>
        <rFont val="Arial Narrow"/>
        <family val="2"/>
      </rPr>
      <t>Lista desplegable</t>
    </r>
    <r>
      <rPr>
        <b/>
        <sz val="12"/>
        <rFont val="Arial Narrow"/>
        <family val="2"/>
      </rPr>
      <t xml:space="preserve">
</t>
    </r>
    <r>
      <rPr>
        <sz val="12"/>
        <rFont val="Arial Narrow"/>
        <family val="2"/>
      </rPr>
      <t>Relacionar el sector y la entidad cabeza de sector que lidera la política pública.</t>
    </r>
  </si>
  <si>
    <r>
      <t>g. Sectores y entidades corresponsables:</t>
    </r>
    <r>
      <rPr>
        <sz val="12"/>
        <rFont val="Arial Narrow"/>
        <family val="2"/>
      </rPr>
      <t xml:space="preserve"> Lista desplegable</t>
    </r>
    <r>
      <rPr>
        <b/>
        <sz val="12"/>
        <rFont val="Arial Narrow"/>
        <family val="2"/>
      </rPr>
      <t xml:space="preserve">
</t>
    </r>
    <r>
      <rPr>
        <sz val="12"/>
        <rFont val="Arial Narrow"/>
        <family val="2"/>
      </rPr>
      <t>Se deben relacionar las entidades que son corresponsables en la formulación e implementación de la política pública.</t>
    </r>
  </si>
  <si>
    <t>Objetivos</t>
  </si>
  <si>
    <r>
      <rPr>
        <b/>
        <sz val="12"/>
        <rFont val="Arial Narrow"/>
        <family val="2"/>
      </rPr>
      <t>h. Objetivo General:</t>
    </r>
    <r>
      <rPr>
        <sz val="12"/>
        <rFont val="Arial Narrow"/>
        <family val="2"/>
      </rPr>
      <t xml:space="preserve">
Corresponde al propósito general de la política pública. 
Definido en la política pública con el fin de responder a la problemática o situación identificada, expresa el resultado que se desea alcanzar.
Debe estar escrito en infinitivo.</t>
    </r>
  </si>
  <si>
    <r>
      <rPr>
        <b/>
        <sz val="12"/>
        <rFont val="Arial Narrow"/>
        <family val="2"/>
      </rPr>
      <t xml:space="preserve">i. Objetivos Específicos: 
</t>
    </r>
    <r>
      <rPr>
        <sz val="12"/>
        <rFont val="Arial Narrow"/>
        <family val="2"/>
      </rPr>
      <t>Corresponden a las acciones que se deben cumplir para alcanzar el objetivo general.
Están definidos en la política.
Inserte cuantas filas sean necesarias.</t>
    </r>
  </si>
  <si>
    <r>
      <rPr>
        <b/>
        <sz val="12"/>
        <rFont val="Arial Narrow"/>
        <family val="2"/>
      </rPr>
      <t xml:space="preserve">j. Importancia relativa del objetivo especifico: </t>
    </r>
    <r>
      <rPr>
        <sz val="12"/>
        <rFont val="Arial Narrow"/>
        <family val="2"/>
      </rPr>
      <t>Se expresa en número y corresponde al valor que se le asigna al objetivo, este se determina por la sumatoria de las importancias relativas asignadas a los productos relacionados con cada objetivo.</t>
    </r>
  </si>
  <si>
    <t>Indicadores de Resultado y Producto</t>
  </si>
  <si>
    <r>
      <t xml:space="preserve">a. Resultado o producto esperado: </t>
    </r>
    <r>
      <rPr>
        <sz val="12"/>
        <rFont val="Arial Narrow"/>
        <family val="2"/>
      </rPr>
      <t xml:space="preserve">Se entiende el </t>
    </r>
    <r>
      <rPr>
        <b/>
        <sz val="12"/>
        <rFont val="Arial Narrow"/>
        <family val="2"/>
      </rPr>
      <t xml:space="preserve">resultado esperado </t>
    </r>
    <r>
      <rPr>
        <sz val="12"/>
        <rFont val="Arial Narrow"/>
        <family val="2"/>
      </rPr>
      <t xml:space="preserve">como el efecto generado por la entrega de bienes y servicios por parte del Estado sobre una población específica.
Se entiende como </t>
    </r>
    <r>
      <rPr>
        <b/>
        <sz val="12"/>
        <rFont val="Arial Narrow"/>
        <family val="2"/>
      </rPr>
      <t xml:space="preserve">producto esperado </t>
    </r>
    <r>
      <rPr>
        <sz val="12"/>
        <rFont val="Arial Narrow"/>
        <family val="2"/>
      </rPr>
      <t>aquel que mide los bienes y servicios provistos por el Estado que se obtienen de la transformación de los insumos a través de las actividades.
Inserte cuantas filas sean necesarias de acuerdo al número de resultados y productos.</t>
    </r>
  </si>
  <si>
    <r>
      <rPr>
        <b/>
        <sz val="12"/>
        <rFont val="Arial Narrow"/>
        <family val="2"/>
      </rPr>
      <t>b. Importancia relativa del indicador de resultado:</t>
    </r>
    <r>
      <rPr>
        <sz val="12"/>
        <rFont val="Arial Narrow"/>
        <family val="2"/>
      </rPr>
      <t xml:space="preserve"> Este valor corresponde a la sumatoria del valor asignado al indicador de producto debido a su importancia e incidencia en el cumplimiento del resultado. Su sumatoria asignarán el valor de la importancia relativa del objetivo. 
-La sumatoria de los objetivos deberá ser 100%
</t>
    </r>
    <r>
      <rPr>
        <b/>
        <sz val="12"/>
        <rFont val="Arial Narrow"/>
        <family val="2"/>
      </rPr>
      <t>Importancia relativa del indicador de producto:</t>
    </r>
    <r>
      <rPr>
        <sz val="12"/>
        <rFont val="Arial Narrow"/>
        <family val="2"/>
      </rPr>
      <t xml:space="preserve"> El valor asignado corresponde a la importancia e incidencia que se considera tiene el producto en el cumplimiento del resultado y del objetivo sucesivamente.</t>
    </r>
  </si>
  <si>
    <r>
      <t xml:space="preserve">c. Nombre del indicador de resultado o de producto: </t>
    </r>
    <r>
      <rPr>
        <sz val="12"/>
        <rFont val="Arial Narrow"/>
        <family val="2"/>
      </rPr>
      <t>Se pueden establecer más de un indicador de resultado los cuales le apuntan al cumplimiento del Objetivo de la política.
Escriba el nombre del indicador.
Debe evidenciar con precisión la propiedad a medir y guardar coherencia con la fórmula de cálculo.</t>
    </r>
  </si>
  <si>
    <r>
      <rPr>
        <b/>
        <sz val="12"/>
        <rFont val="Arial Narrow"/>
        <family val="2"/>
      </rPr>
      <t xml:space="preserve">d. Fórmula de cálculo del indicador de resultado o de producto: </t>
    </r>
    <r>
      <rPr>
        <sz val="12"/>
        <rFont val="Arial Narrow"/>
        <family val="2"/>
      </rPr>
      <t>Escribir la expresión matemática con la cual se calcula el indicador.</t>
    </r>
  </si>
  <si>
    <r>
      <rPr>
        <b/>
        <sz val="12"/>
        <rFont val="Arial Narrow"/>
        <family val="2"/>
      </rPr>
      <t xml:space="preserve">e. Línea de seguimiento del resultado y del producto. </t>
    </r>
    <r>
      <rPr>
        <sz val="12"/>
        <rFont val="Arial Narrow"/>
        <family val="2"/>
      </rPr>
      <t xml:space="preserve">Clasifique los indicadores de acuerdo a:
</t>
    </r>
    <r>
      <rPr>
        <b/>
        <sz val="12"/>
        <rFont val="Arial Narrow"/>
        <family val="2"/>
      </rPr>
      <t xml:space="preserve">Línea de poblaciones: </t>
    </r>
    <r>
      <rPr>
        <sz val="12"/>
        <rFont val="Arial Narrow"/>
        <family val="2"/>
      </rPr>
      <t xml:space="preserve">se agruparán aquellos indicadores que respondan al cumplimiento de acciones orientadas a la atención directa a poblaciones y las acciones diferenciales y afirmativas.
</t>
    </r>
    <r>
      <rPr>
        <b/>
        <sz val="12"/>
        <rFont val="Arial Narrow"/>
        <family val="2"/>
      </rPr>
      <t xml:space="preserve">Línea de territorios: </t>
    </r>
    <r>
      <rPr>
        <sz val="12"/>
        <rFont val="Arial Narrow"/>
        <family val="2"/>
      </rPr>
      <t xml:space="preserve">se clasificarán los indicadores que permitan medir las acciones realizadas sobre espacios físicos, y sobre relaciones con el entorno.
</t>
    </r>
    <r>
      <rPr>
        <b/>
        <sz val="12"/>
        <rFont val="Arial Narrow"/>
        <family val="2"/>
      </rPr>
      <t xml:space="preserve">Línea ambiental: </t>
    </r>
    <r>
      <rPr>
        <sz val="12"/>
        <rFont val="Arial Narrow"/>
        <family val="2"/>
      </rPr>
      <t xml:space="preserve">se identificarán las acciones orientadas a abordar los impactos ambientales deseados (aquellos que se buscan objetivamente en la ejecución de la política) y emergentes (aquellos que resultan de la ejecución de la política y que no fueron contemplados en su formulación).
</t>
    </r>
    <r>
      <rPr>
        <b/>
        <sz val="12"/>
        <rFont val="Arial Narrow"/>
        <family val="2"/>
      </rPr>
      <t>Línea de economía:</t>
    </r>
    <r>
      <rPr>
        <sz val="12"/>
        <rFont val="Arial Narrow"/>
        <family val="2"/>
      </rPr>
      <t xml:space="preserve"> se clasificarán los indicadores que permitan medir las acciones realizadas sobre la movilidad social por factores económicos, que hagan sostenible el desarrollo de las capacidades individuales y colectivas de la población, para el mejoramiento de la calidad de vida del núcleo familiar y comunitario.
</t>
    </r>
    <r>
      <rPr>
        <b/>
        <sz val="12"/>
        <rFont val="Arial Narrow"/>
        <family val="2"/>
      </rPr>
      <t xml:space="preserve">Línea de procesos de información: </t>
    </r>
    <r>
      <rPr>
        <sz val="12"/>
        <rFont val="Arial Narrow"/>
        <family val="2"/>
      </rPr>
      <t>se definirán las acciones de la política orientadas a disponer de un mayor conocimiento y mejor gestión de la información relacionada con la política.
Para cada indicador, ya sea de producto o resultado, se deberá determinar una única línea de seguimiento, que corresponde directamente con el indicador. Un indicador de resultado tendrá asociados varios productos que no necesariamente responden a la misma línea, la identificación se hace por indicador y el sentido al que cada uno corresponde es la línea que prevalece.</t>
    </r>
  </si>
  <si>
    <r>
      <rPr>
        <b/>
        <sz val="12"/>
        <rFont val="Arial Narrow"/>
        <family val="2"/>
      </rPr>
      <t>d. Tipo de anualización:</t>
    </r>
    <r>
      <rPr>
        <sz val="12"/>
        <rFont val="Arial Narrow"/>
        <family val="2"/>
      </rPr>
      <t xml:space="preserve">
- Define la forma en que se calculan los avances del indicador con respecto a la meta, lo que permite determinar su porcentaje de avance.
- Dependiendo del objetivo del indicador (por ejemplo, si se desea incrementar o disminuir su valor actual), la tendencia esperada y el comportamiento histórico de la información, se pueden definir diferentes tipos de acumulación. De esta manera, se asegura que los avances sean medidos correctamente.
- Se relacionan los tipos de anualización utilizados en el Segplan:
Indicadores de tipo </t>
    </r>
    <r>
      <rPr>
        <b/>
        <sz val="12"/>
        <rFont val="Arial Narrow"/>
        <family val="2"/>
      </rPr>
      <t>suma</t>
    </r>
    <r>
      <rPr>
        <sz val="12"/>
        <rFont val="Arial Narrow"/>
        <family val="2"/>
      </rPr>
      <t>: para cada año se programa un valor que se espera cumplir, y la suma de dichas programaciones es igual al valor total de la meta. Ej.: Niños y jóvenes apoyados en procesos de vocación científica y tecnológica - Metas: 5.000, 6.000, 1.000, 950 = Meta Final 12.950.
Indicadores de tipo</t>
    </r>
    <r>
      <rPr>
        <b/>
        <sz val="12"/>
        <rFont val="Arial Narrow"/>
        <family val="2"/>
      </rPr>
      <t xml:space="preserve"> constante</t>
    </r>
    <r>
      <rPr>
        <sz val="12"/>
        <rFont val="Arial Narrow"/>
        <family val="2"/>
      </rPr>
      <t xml:space="preserve">: el valor programado para cada año es el mismo, y debe ser igual a la cantidad programada. Los valores no se suman para obtener la cantidad total del indicador. Ej.: Porcentaje de Subsidios Familiares de Vivienda en Especie asignados a Población Desplazada en el Programa de Vivienda Gratuita - Meta cada año: 50% de los subsidios asignados a población Desplazada en el Programa Vivienda Gratuita.
Indicadores de tipo </t>
    </r>
    <r>
      <rPr>
        <b/>
        <sz val="12"/>
        <rFont val="Arial Narrow"/>
        <family val="2"/>
      </rPr>
      <t>creciente</t>
    </r>
    <r>
      <rPr>
        <sz val="12"/>
        <rFont val="Arial Narrow"/>
        <family val="2"/>
      </rPr>
      <t xml:space="preserve">: la programación de este indicador presenta las siguientes características: Debe ser anualizado en más de una vigencia; la anualización debe ser consecutiva, es decir, no puede haber programaciones de cero entre dos años; la programación del año debe ser mayor o igual a la del año anterior; la programación de la última vigencia debe ser mayor a la del primer año programado e igual al valor previsto. Ej.: Porcentaje de bogotanos que tienen apropiación alta y muy alta de la ciencia y la tecnología LB: 30%, Metas: 32, 35, 40, 50, Meta final: 50%.
Indicadores de tipo </t>
    </r>
    <r>
      <rPr>
        <b/>
        <sz val="12"/>
        <rFont val="Arial Narrow"/>
        <family val="2"/>
      </rPr>
      <t>decreciente</t>
    </r>
    <r>
      <rPr>
        <sz val="12"/>
        <rFont val="Arial Narrow"/>
        <family val="2"/>
      </rPr>
      <t>: la programación de este indicador presenta las siguientes características: debe ser anualizado a más de una vigencia; la anualización debe ser consecutiva, es decir, no puede haber programaciones en cero entre dos años; la programación del año debe ser menor o igual a la del año anterior; la programación de la última vigencia debe ser menor a la del primer año programado e igual al valor previsto. Ej.: Tasa de hurto a personas por 100 mil habitantes LB: 30,3, Metas: 30, 29,7, 29,5, 29,3 Meta final 29,3.</t>
    </r>
  </si>
  <si>
    <r>
      <rPr>
        <b/>
        <sz val="12"/>
        <rFont val="Arial Narrow"/>
        <family val="2"/>
      </rPr>
      <t>e. Indicador del PDD:</t>
    </r>
    <r>
      <rPr>
        <sz val="12"/>
        <rFont val="Arial Narrow"/>
        <family val="2"/>
      </rPr>
      <t xml:space="preserve"> Se refiere a si el indicador de resultado o de producto es un indicador del PDD, responda sí o no y posteriormente identificar la relación del indicador con la estructura del PDD.</t>
    </r>
  </si>
  <si>
    <r>
      <rPr>
        <b/>
        <sz val="12"/>
        <rFont val="Arial Narrow"/>
        <family val="2"/>
      </rPr>
      <t>f. Línea base:</t>
    </r>
    <r>
      <rPr>
        <sz val="12"/>
        <rFont val="Arial Narrow"/>
        <family val="2"/>
      </rPr>
      <t xml:space="preserve">
- Marco de referencia de la situación actual que se pretende modificar, establece la situación inicial del escenario en donde se va a implementar la política. Permite medir los avances y efectos de la gestión, sirve como punto de comparación para el seguimiento y en futuras evaluaciones se pueda determinar qué tanto se lograron alcanzar los objetivos. 
- Indique el valor y el año de la línea base, recuerde que para el seguimiento todo indicador debe contar con la línea base como referente de los avances alcanzados o del referente al que se quiere llegar. Si el indicador no cuenta con línea base se debe revisar la pertinencia de utilizar ese indicador, se debería identificar un indicador proxy (aproximado) que cuente con línea base.
- Contar con la línea base permite identificar indicadores claves de uso obligado para la planeación, el seguimiento, la evaluación, el control y la rendición de cuentas de la gestión pública, dependiendo de la naturaleza de las funciones de las entidades. Así mismo permite organizar bases de datos conforme a necesidades de información identificadas.
- El valor de la línea base debe estar expresado en la misma unidad de la meta.</t>
    </r>
  </si>
  <si>
    <r>
      <rPr>
        <b/>
        <sz val="12"/>
        <rFont val="Arial Narrow"/>
        <family val="2"/>
      </rPr>
      <t>g. Tiempos de ejecución:</t>
    </r>
    <r>
      <rPr>
        <sz val="12"/>
        <rFont val="Arial Narrow"/>
        <family val="2"/>
      </rPr>
      <t xml:space="preserve"> ¿En cuánto tiempo se alcanzará la meta? Es decir, el período que tomará lograr el resultado.</t>
    </r>
    <r>
      <rPr>
        <b/>
        <sz val="12"/>
        <rFont val="Arial Narrow"/>
        <family val="2"/>
      </rPr>
      <t xml:space="preserve">
Año inicio y Año Fin: </t>
    </r>
    <r>
      <rPr>
        <sz val="12"/>
        <rFont val="Arial Narrow"/>
        <family val="2"/>
      </rPr>
      <t>Corresponde al año en el que inicia la acción y el año en el que se espera esta finalice.</t>
    </r>
  </si>
  <si>
    <r>
      <rPr>
        <b/>
        <sz val="12"/>
        <rFont val="Arial Narrow"/>
        <family val="2"/>
      </rPr>
      <t>h. Metas - anuales y final:</t>
    </r>
    <r>
      <rPr>
        <sz val="12"/>
        <rFont val="Arial Narrow"/>
        <family val="2"/>
      </rPr>
      <t xml:space="preserve">
- Es la representación cuantitativa del objetivo de la intervención pública, sea este de resultado o producto.
- Cantidad programada o valor objetivo que espera alcanzar el indicador en un periodo específico (año).
- Meta final: ¿Qué valor se espera tome el indicador tras la implementación de la intervención pública?
- Indique la meta del indicador, solo en términos numéricos (porcentajes o valores absolutos), no escriba palabras. 
- Registre las metas de forma acumulada. 
- En los casos en los que el indicador cuente con línea base, por favor adicione este valor a las metas definidas.
- Inserte las columnas que considere necesarias para referenciar los años de la intervención de la política pública.</t>
    </r>
  </si>
  <si>
    <r>
      <rPr>
        <b/>
        <sz val="12"/>
        <rFont val="Arial Narrow"/>
        <family val="2"/>
      </rPr>
      <t xml:space="preserve">i. Costos:
En el caso de no contar con el dato por dificultades en su cálculo no colocar cero (0) dejarlo vacío.
</t>
    </r>
    <r>
      <rPr>
        <sz val="12"/>
        <rFont val="Arial Narrow"/>
        <family val="2"/>
      </rPr>
      <t>-Indique el costo estimado del cumplimiento del producto.
-Las cifras debe expresarse en millones de pesos, ejemplo: 300.000.000 colocar 300.
-Totalice los costos por producto y por vigencia. 
-No se deben diligenciar celdas con valores cero. En los casos en los que no pueda determinar los costos, deje la celda vacía.</t>
    </r>
  </si>
  <si>
    <r>
      <t>j. Recursos disponibles:</t>
    </r>
    <r>
      <rPr>
        <sz val="12"/>
        <rFont val="Arial Narrow"/>
        <family val="2"/>
      </rPr>
      <t xml:space="preserve"> Corresponden al valor destinado para el cumplimiento del producto y es el recurso con el que se cuenta para su avance y cumplimiento.</t>
    </r>
  </si>
  <si>
    <r>
      <t>k. Fuente de financiación:</t>
    </r>
    <r>
      <rPr>
        <sz val="12"/>
        <rFont val="Arial Narrow"/>
        <family val="2"/>
      </rPr>
      <t xml:space="preserve"> Esta puede ser por funcionamiento, inversión, crédito, cooperación, donación, sector privado, entre otras.</t>
    </r>
  </si>
  <si>
    <t>a. Corresponde a la información de la persona de contacto en la que se relaciona el sector, la entidad responsable de ejecutar y avanzar en el indicador, así como de alcanzar el producto. Esta información debe estar diligenciada completamente.</t>
  </si>
  <si>
    <t>Corresponsable de la ejecución</t>
  </si>
  <si>
    <t>a. Corresponde a la información de las personas de contacto que son corresponsables en el cumplimiento del producto. Se debe relacionar la información del sector, la entidad corresponsable del cumplimiento del producto. Esta información debe estar diligenciada completamente, estar escritos los nombres completos de las entidades sin abreviaciones, y para cada uno separarse por ;. Ej. Sector Gobierno; Sector Cultura; Sector Planeación, así para cada celda de entidad, teléfono, correo electrónico.</t>
  </si>
  <si>
    <t>Instrucciones para el diligenciamiento de la ficha técnica de los indicadores de resultado y producto</t>
  </si>
  <si>
    <t>Se debe diligenciar una ficha técnica por cada indicador de resultado y de producto.</t>
  </si>
  <si>
    <r>
      <rPr>
        <b/>
        <sz val="12"/>
        <rFont val="Arial Narrow"/>
        <family val="2"/>
      </rPr>
      <t xml:space="preserve">a. Nombre del indicador: </t>
    </r>
    <r>
      <rPr>
        <sz val="12"/>
        <rFont val="Arial Narrow"/>
        <family val="2"/>
      </rPr>
      <t xml:space="preserve">
- Escribir el nombre del indicador, el cual debe ser corto y dar cuenta de lo que está midiendo.
</t>
    </r>
  </si>
  <si>
    <r>
      <t xml:space="preserve">b. Relación entre el indicador de resultado e indicadores de producto:
</t>
    </r>
    <r>
      <rPr>
        <sz val="12"/>
        <rFont val="Arial Narrow"/>
        <family val="2"/>
      </rPr>
      <t>-Indicar de cuáles indicadores de producto depende este indicador de resultado o con cuales indicadores de producto se relación. 
- Para la ficha técnica de los indicadores de producto colocar el indicador de producto al que le aporta o con el cual tiene relación.</t>
    </r>
  </si>
  <si>
    <r>
      <rPr>
        <b/>
        <sz val="12"/>
        <rFont val="Arial Narrow"/>
        <family val="2"/>
      </rPr>
      <t xml:space="preserve">c. Relación con el PDD: </t>
    </r>
    <r>
      <rPr>
        <sz val="12"/>
        <rFont val="Arial Narrow"/>
        <family val="2"/>
      </rPr>
      <t>Se refiere a si el indicador de resultado tiene relación con un indicador del PDD. Posteriormente identificar la relación del indicador con la estructura del PDD.
- Pilar, Objetivo o Eje del PDD
- Programa del PDD</t>
    </r>
  </si>
  <si>
    <r>
      <rPr>
        <b/>
        <sz val="12"/>
        <rFont val="Arial Narrow"/>
        <family val="2"/>
      </rPr>
      <t xml:space="preserve">d. Sector y entidad responsable: </t>
    </r>
    <r>
      <rPr>
        <sz val="12"/>
        <rFont val="Arial Narrow"/>
        <family val="2"/>
      </rPr>
      <t>Lista desplegable
- Se refiere a la identificación del sector y entidad responsable del cumplimiento del indicador.</t>
    </r>
  </si>
  <si>
    <r>
      <rPr>
        <b/>
        <sz val="12"/>
        <rFont val="Arial Narrow"/>
        <family val="2"/>
      </rPr>
      <t xml:space="preserve">e. Entidades involucradas en el cumplimiento del indicador:
</t>
    </r>
    <r>
      <rPr>
        <sz val="12"/>
        <rFont val="Arial Narrow"/>
        <family val="2"/>
      </rPr>
      <t>Se debe relacionar las entidades que tienen responsabilidad directa o compartida en el cumplimiento del indicador</t>
    </r>
  </si>
  <si>
    <r>
      <rPr>
        <b/>
        <sz val="12"/>
        <rFont val="Arial Narrow"/>
        <family val="2"/>
      </rPr>
      <t>f. Descripción:</t>
    </r>
    <r>
      <rPr>
        <sz val="12"/>
        <rFont val="Arial Narrow"/>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
Se debe exponer la importancia del producto y su objetivo principal. </t>
    </r>
  </si>
  <si>
    <r>
      <rPr>
        <b/>
        <sz val="12"/>
        <rFont val="Arial Narrow"/>
        <family val="2"/>
      </rPr>
      <t xml:space="preserve">g. Meta(s) de resultado a la que el producto aporta mediante su implementación: </t>
    </r>
    <r>
      <rPr>
        <sz val="12"/>
        <rFont val="Arial Narrow"/>
        <family val="2"/>
      </rPr>
      <t>Se identifica la o las meta de resultado a la que el producto aporta mediante su implementación.</t>
    </r>
  </si>
  <si>
    <r>
      <t>h. Aspectos a considerar para el desarrollo del producto:</t>
    </r>
    <r>
      <rPr>
        <sz val="12"/>
        <rFont val="Arial Narrow"/>
        <family val="2"/>
      </rPr>
      <t xml:space="preserve"> Se resaltan las recomendaciones y elementos que se deben tener presentes en la elaboración del producto (actividades, lineamientos, indicaciones, elementos que no se pueden desconocer).</t>
    </r>
  </si>
  <si>
    <r>
      <rPr>
        <b/>
        <sz val="12"/>
        <rFont val="Arial Narrow"/>
        <family val="2"/>
      </rPr>
      <t xml:space="preserve">a. Fórmula de cálculo: </t>
    </r>
    <r>
      <rPr>
        <sz val="12"/>
        <rFont val="Arial Narrow"/>
        <family val="2"/>
      </rPr>
      <t>Escribir la expresión matemática con la cual se calcula el indicador.</t>
    </r>
  </si>
  <si>
    <r>
      <rPr>
        <b/>
        <sz val="12"/>
        <rFont val="Arial Narrow"/>
        <family val="2"/>
      </rPr>
      <t>b. Unidad de medida:</t>
    </r>
    <r>
      <rPr>
        <sz val="12"/>
        <rFont val="Arial Narrow"/>
        <family val="2"/>
      </rPr>
      <t xml:space="preserve"> Escribir el parámetro de referencia para determinar las magnitudes de medición del indicador.</t>
    </r>
  </si>
  <si>
    <r>
      <rPr>
        <b/>
        <sz val="12"/>
        <rFont val="Arial Narrow"/>
        <family val="2"/>
      </rPr>
      <t>c. Periodicidad de medición:</t>
    </r>
    <r>
      <rPr>
        <sz val="12"/>
        <rFont val="Arial Narrow"/>
        <family val="2"/>
      </rPr>
      <t xml:space="preserve"> Explicar la frecuencia con la cual se miden los resultados.</t>
    </r>
  </si>
  <si>
    <r>
      <rPr>
        <b/>
        <sz val="12"/>
        <rFont val="Arial Narrow"/>
        <family val="2"/>
      </rPr>
      <t>d. Línea base:</t>
    </r>
    <r>
      <rPr>
        <sz val="12"/>
        <rFont val="Arial Narrow"/>
        <family val="2"/>
      </rPr>
      <t xml:space="preserve">
- Indique el valor y el año de la línea base de los indicadores que cuenten con dicha información, en el caso en que no sea posible contar con este dato colocar ND, recuerde que para el seguimiento es fundamental contar con la línea base como referente de los avances alcanzados.
- El valor de la línea base debe estar expresado en la misma unidad de la meta. 
- Se debe especificar la fuente de información usada para obtener el dato y la fecha a la que corresponde.</t>
    </r>
  </si>
  <si>
    <r>
      <rPr>
        <b/>
        <sz val="12"/>
        <rFont val="Arial Narrow"/>
        <family val="2"/>
      </rPr>
      <t xml:space="preserve">e. Año inicio y Año Fin: </t>
    </r>
    <r>
      <rPr>
        <sz val="12"/>
        <rFont val="Arial Narrow"/>
        <family val="2"/>
      </rPr>
      <t>Corresponde al año en el que inicia la acción y el año en el que se espera esta finalice.</t>
    </r>
  </si>
  <si>
    <r>
      <rPr>
        <b/>
        <sz val="12"/>
        <rFont val="Arial Narrow"/>
        <family val="2"/>
      </rPr>
      <t>f. Metas:</t>
    </r>
    <r>
      <rPr>
        <sz val="12"/>
        <rFont val="Arial Narrow"/>
        <family val="2"/>
      </rPr>
      <t xml:space="preserve">
- Colocar el año, ej. 2018, 2019
- Cantidad programada o valor objetivo que espera alcanzar el indicador en un periodo específico, cada año y final.
- Registre la meta final de resultado que se espera alcanzar, se debe tener en cuenta el tipo de anualización del indicador.
- En los casos en los que el indicador cuente con línea base, por favor adicione este valor a las metas definidas.
- Indique la meta del indicador, solo en términos numéricos (porcentajes o valores absolutos), no escriba palabras.</t>
    </r>
  </si>
  <si>
    <r>
      <rPr>
        <b/>
        <sz val="12"/>
        <rFont val="Arial Narrow"/>
        <family val="2"/>
      </rPr>
      <t xml:space="preserve">g. Metodología de la medición: </t>
    </r>
    <r>
      <rPr>
        <sz val="12"/>
        <rFont val="Arial Narrow"/>
        <family val="2"/>
      </rPr>
      <t>Describa el proceso técnico para poder reportar el indicador; es decir, el proceso que se sigue para obtener los datos y realizar los cálculos necesarios.</t>
    </r>
  </si>
  <si>
    <r>
      <rPr>
        <b/>
        <sz val="12"/>
        <rFont val="Arial Narrow"/>
        <family val="2"/>
      </rPr>
      <t xml:space="preserve">h. Territorialización del indicador: </t>
    </r>
    <r>
      <rPr>
        <sz val="12"/>
        <rFont val="Arial Narrow"/>
        <family val="2"/>
      </rPr>
      <t>Identifique y marque con una "X" si el indicador se puede calcular o contar con el dato a nivel local (localidad), por UPZ, u otra medición a nivel territorial.</t>
    </r>
  </si>
  <si>
    <r>
      <rPr>
        <b/>
        <sz val="12"/>
        <rFont val="Arial Narrow"/>
        <family val="2"/>
      </rPr>
      <t xml:space="preserve">i. Fuentes de medición: </t>
    </r>
    <r>
      <rPr>
        <sz val="12"/>
        <rFont val="Arial Narrow"/>
        <family val="2"/>
      </rPr>
      <t>Escriba las entidades y sistemas de información encargados de la producción o suministro de la información que se utiliza para la construcción del indicador.</t>
    </r>
  </si>
  <si>
    <r>
      <rPr>
        <b/>
        <sz val="12"/>
        <rFont val="Arial Narrow"/>
        <family val="2"/>
      </rPr>
      <t xml:space="preserve">i. Días de rezago: </t>
    </r>
    <r>
      <rPr>
        <sz val="12"/>
        <rFont val="Arial Narrow"/>
        <family val="2"/>
      </rPr>
      <t>Escriba los días que tarda la información para estar disponible después de cumplido el periodo de medición.</t>
    </r>
  </si>
  <si>
    <r>
      <rPr>
        <b/>
        <sz val="12"/>
        <rFont val="Arial Narrow"/>
        <family val="2"/>
      </rPr>
      <t>j. Serie disponible:</t>
    </r>
    <r>
      <rPr>
        <sz val="12"/>
        <rFont val="Arial Narrow"/>
        <family val="2"/>
      </rPr>
      <t xml:space="preserve"> Indique la fecha desde la cuál es posible tener acceso a la serie de datos del indicador. </t>
    </r>
  </si>
  <si>
    <r>
      <rPr>
        <b/>
        <sz val="12"/>
        <rFont val="Arial Narrow"/>
        <family val="2"/>
      </rPr>
      <t xml:space="preserve">k. Aspectos a considerar: </t>
    </r>
    <r>
      <rPr>
        <sz val="12"/>
        <rFont val="Arial Narrow"/>
        <family val="2"/>
      </rPr>
      <t>Se proponen lineamientos o elementos que se deben tener presentes en la elaboración del producto (actividades, lineamientos, indicaciones, elementos que no se pueden desconocer).</t>
    </r>
  </si>
  <si>
    <t>Corresponde a la información de la persona de la entidad responsable de reportar el avance del indicador. Esta información debe estar completa.</t>
  </si>
  <si>
    <t>Aprobación Oficina de Planeación Sector</t>
  </si>
  <si>
    <t>La información contenida en la ficha técnica del indicador debe contar con el visto bueno de la oficina de planeación de la entidad responsable del reporte. Se deben consignar los datos de la persona que valida la información contenida en la ficha.</t>
  </si>
  <si>
    <t xml:space="preserve">Escriba los comentarios que deban tenerse en cuenta sobre el indicador, y que no fueron recogidos a través de la ficha técnica. Incluye comentarios que se consideren pertinentes para la conceptualización y comprensión del indicador. </t>
  </si>
  <si>
    <t>2.1 Aumento en el porcentaje de ciudadanos en Bogotá que considera que las entidades públicas se coordinan y cooperan entre ellas para ofrecer un mejor servicio.</t>
  </si>
  <si>
    <t>[(Sumatoria de ciudadanos encuestados en Bogotá que califican la "amabilidad de la persona que lo atiende"+ Sumatoria de ciudadanos encuestados en Bogotá que califican la "calidad de la asesiría recibida"+Sumatoria de ciudadanos encuestados en Bogotá que califican la frase "El lenguaje utilizado para ofrecerle información sobre trámites y servicios es claro y comprensible"+Sumatoria de ciudadanos encuestados en Bogotá que califican el "Conocimiento de la persona que lo atiende sobre los trámites y servicios que ofrecen"+Sumatoria de ciudadanos encuestados en Bogotá que califican la "Presentación personal de la persona que lo atiende" en el rango 9-10, en una escala de 1-10) / Sumatoria de ciudadanos encuestados en Bogotá)/5]x100</t>
  </si>
  <si>
    <t>Porcentaje de ciudadanos encuestados con percepción positiva respecto a la idoneidad de los servidores públicos distritales, en la ciudad de Bogotá D.C.</t>
  </si>
  <si>
    <t>Porcentaje de ciudadanos encuestados que considera que las entidades públicas se coordinan y cooperan entre ellas para ofrecer un mejor servicio, en la ciudad de Bogotá D.C.</t>
  </si>
  <si>
    <t>Se encuesta a los ciudadanos con la pregunta "En una escala de 10 puntos, donde uno 1 es TOTALMENTE EN DESACUERDO y 10 TOTALMENTE DE ACUERDO, según su experiencia, ¿cómo califica los puntos de atención de la administración pública de Bogotá D.C. en términos de ...? a) Adecuación de infraestructura para garantizar accesibilidad de la población en condiciones de discapacidad física, visual y auditiva b) Adecuación de la infraestructura y los espacios para garantizar accesibilidad de la población que requiere atención preferencial (i.e. adulto mayor, mujeres embarazadas...) c) Disponibilidad de espacios amplios y comodos para movilizarse d) Adecuación de espacios con sala de espera y módulos (escritorios) para atender a los ciudadanos d) Señalización clara, oportuna y legible para identificar la ubicación de las instalaciones y la zona a donde debe dirigirse para realizar cada trámite. e) Luminosidad suficiente y adecuada f) Cercanía del punto de atención a su hogar o lugar de trabajo.</t>
  </si>
  <si>
    <t>Porcentaje de ciudadanos que consideran que las entidades públicas garantizan la idoneidad de los espacios públicos de atención, en la ciudad de Bogotá D.C.</t>
  </si>
  <si>
    <t>5.1 Aumento en el porcentaje de ciudadanos que consideran que las entidades públicas garantizan la idoneidad de los espacios públicos de atención, en la ciudad de Bogotá D.C.</t>
  </si>
  <si>
    <t>[(Sumatoria de ciudadanos encuestados en Bogotá que califican todos los puntos de la administración pública en Bogotá en relación a la "a. adecuación de infraestructura para garantizar accesibilidad de la población en condiciones de discapacidad física, visual y auditiva"+ Sumatoria de ciudadanos encuestados en Bogotá que califican todos los puntos de la administración pública en Bogotá en relación a la "b. adecuación de la infraestructura y los espacios para garantizar accesibilidad de la población que requiere atención preferencial (i.e. adulto mayor, mujeres embarazadas...)"+ Sumatoria de ciudadanos encuestados en Bogotá que califican todos los puntos de la administración pública en Bogotá en relación a la "c. disponibilidad de espacios amplios y comodos para movilizarse" + Sumatoria de ciudadanos encuestados en Bogotá que califican todos los puntos de la administración pública en Bogotá en relación a la "d. adecuación de espacios con sala de espera y módulos (escritorios) para atender a los ciudadanos"+ Sumatoria de ciudadanos encuestados en Bogotá que califican todos los puntos de la administración pública en Bogotá en relación a la "e. Señalización clara, oportuna y legible para identificar la ubicación de las instalaciones y la zona a donde debe dirigirse para realizar cada trámite"+ Sumatoria de ciudadanos encuestados en Bogotá que califican todos los puntos de la administración pública en Bogotá en relación a la "f. Luminosidad suficiente y adecuada"+ Sumatoria de ciudadanos encuestados en Bogotá que califican todos los puntos de la administración pública en Bogotá en relación a la "g. Cercanía de los puntos de atención a su hogar o lugar de trabajo" en el rango de 9-10, en una escala de 1-10) / Sumatoria de ciudadanos encuestados en Bogotá)/7]x100</t>
  </si>
  <si>
    <t>Porcentaje de ciudadanos con percepción positiva respecto a la pertinencia, calidad, sencillez y claridad de los trámites, procesos y la información ofrecida por la Administración Distrital a través de sus canales de atención, en la ciudad de Bogotá D.C.</t>
  </si>
  <si>
    <t>7.1 Aumento en el porcentaje de ciudadanos con percepción positiva respecto a la pertinencia, calidad, sencillez y claridad de los trámites, procesos y la información ofrecida por la Administración Distrital a través de sus canales de atención</t>
  </si>
  <si>
    <t>1.1.1 Entidades distritales con al menos un objetivo específico de su plataforma estratégica orientado al mejoramiento del servicio a la ciudadanía, alineado a la PPDSC</t>
  </si>
  <si>
    <t>2.1.1 Decreto para regulación de aspectos institucionales de servicio a la ciudadanía</t>
  </si>
  <si>
    <t>[Sumatoria de entidades presentes en los CLAV con acuerdo de nivel de servicio vigente/Sumatoria de entidades  presentes en los CLAV programadas para tener acuerdo de nivel de servicio]*100</t>
  </si>
  <si>
    <t>3.1.3 Evaluación de respuestas de peticiones de las entidades distritales en Bogotá Te Escucha - SDQS</t>
  </si>
  <si>
    <t>3.1.4 Sistemas de Gestión Documental conectados a la plataforma Bogotá Te Escucha - SDQS</t>
  </si>
  <si>
    <t>3.1.5 Implementación de módulos para facilitar denuncias por tratamiento discriminatorio en la Red CADE</t>
  </si>
  <si>
    <t>Número de módulos de denuncias de discriminación implementados en la Red CADE</t>
  </si>
  <si>
    <t>Sumatoria de pruebas de conocimiento aplicadas a los informadores y coordinadores de la Red CADE</t>
  </si>
  <si>
    <t>Sumatoria de pruebas de conocimiento aplicadas a los servidores públicos de las entidades distritales</t>
  </si>
  <si>
    <t>Sumatoria de Entidades Distritales con avance de 100% en implementación de criterios de infraestructura y disposición de espacios en sus puntos de atención definidos para intervención</t>
  </si>
  <si>
    <t>Número de Entidades Distritales con avance de 100% en implementación de criterios de infraestructura y disposición de espacios en sus puntos de atención definidos para intervención</t>
  </si>
  <si>
    <t>5.1.2 Puntos de atención CADE y SuperCADE en operación</t>
  </si>
  <si>
    <t>5.1.3 Implementación de módulos de SuperCADE Virtual</t>
  </si>
  <si>
    <t>6.1.1 Elaboración de evaluaciones de cumplimiento de los acuerdos de nivel de servicios suscritos</t>
  </si>
  <si>
    <t>7.1.2 Expedición de protocolo de protección de datos personales</t>
  </si>
  <si>
    <t>Sumatoria de matrices de riesgo  para procesos de inspección, vigilancia y control elaboradas e implementadas</t>
  </si>
  <si>
    <t>Sumatoria de módulos de denuncias de discriminación implementados en la Red CADE</t>
  </si>
  <si>
    <t>La Secretaría de Seguridad propone 2 productos:
1. Diagnóstico de los puntos de atención presenciales en Casas de Justicia de propiedad de la SSCJ, para validar el cumplimiento de los criterios y estándares de calidad. (2018-2020). Ver indicador 5.1.1A
2. 100% de los puntos de atención presencial en Casas de Justicia, con cumplimiento de los criterios y estándares de calidad establecidos en la normatividad vigente teniendo en cuenta los que se estimara costos a partir de que se cuente con el diagnóstico. Ver 5.1.1</t>
  </si>
  <si>
    <t>Corresponsables de la ejecución</t>
  </si>
  <si>
    <t>Porcentaje de avance en la creación y expedición de Decreto para regular aspectos institucionales de servicio a la ciudadanía</t>
  </si>
  <si>
    <t>(Sumatoria de fases de creación y expedición del Decreto para regular aspectos institucionales de Servicio a la Ciudadanía completadas / Sumatoria de fases de creación y expedición del Decreto para regular aspectos institucionales de Servicio a la Ciudadanía planeadas) x 100</t>
  </si>
  <si>
    <t>Porcentaje de avance en la creación y expedición de acto administrativo para la gestión de peticiones ciudadanas</t>
  </si>
  <si>
    <t>(Sumatoria de fases de creación y expedición de acto administrativo para la gestión de peticiones ciudadanas completadas / Sumatoria de fases de creación y expedición de acto administrativo para la gestión de peticiones ciudadanas planeadas) x 100</t>
  </si>
  <si>
    <t>Entidad 26:</t>
  </si>
  <si>
    <t>Entidad 30:</t>
  </si>
  <si>
    <t>1.1.1.1 Subsecretaría General / Oficina de Atención al Ciudadano y Oficina Asesora de Planeación
1.1.1.2 Subsecretaría de Información y Estudios Estratégicos / Dirección de Servicio al Ciudadano
1.1.1.3 Dirección de Gestión Corporativa
1.1.1.4 Subsecretaría de Gestión Institucional / Oficina de Servicio al Ciudadano
1.1.1.5 Subsecretaría de Gestión Territorial, Participación y Servicio a la Ciudadanía / Dirección de Servicio a la Ciudadanía
1.1.1.6 Subsecretaría
1.1.1.7 Subsecretaría General y de Control Disciplinario
1.1.1.8 Subsecretaría de Servicios de Movilidad / Dirección de Servicio al Ciudadano
1.1.1.9 Subsecretaría de Gestión Corporativa y Control Interno Disciplinario / Subdirección Administrativa
1.1.1.10 Subsecretaría de Gestión Corporativa
1.1.1.11 Subsecretaría de Gestión Institucional
1.1.1.12 Dirección de Gestión Corporativa
1.1.1.13 Subdirección de Gestión Corporativa y Control Disciplinario
1.1.1.14 Subdirección Administrativa, Financiera y de Control Disciplinario
1.1.1.15 Subdirección Administrativa y Financiera
1.1.1.16 Subdirección Corporativa y de Asuntos Disciplinarios
1.1.1.17 Subdirección Administrativa y Financiera
1.1.1.18 Subdirección Administrativa, Financiera y de Control Disciplinario y Oficina Asesora de Planeación
1.1.1.19 Subdirección de Gestión Corporativa
1.1.1.20 Subdirección Técnica, Administrativa y Financiera
1.1.1.21 Secretaría General
1.1.1.22 Subdirección Administrativa
1.1.1.23 Subdirección Administrativa y Financiera
1.1.1.24 Gerencia Comercial y de Atención al Usuario
1.1.1.25 Subgerencia de Atención al Usuario y Comunicaciones</t>
  </si>
  <si>
    <t>1.1.1.1 Subsecretario General (Héctor Mauricio Escobar) / Jefe Oficina de Atención al Ciudadano (Clara Esperanza Salazar) y Jefe de Oficina Asesora de Planeación (Nelson Andrés Pardo Figuera)
1.1.1.2 Subsecretario de Información y Estudios Estratégicos (Antonio José Avendaño) / Directora de Servicio al Ciudadano (Astrid Bracho) / Profesional Martha Stella Guevara
1.1.1.3 Director de Gestión Corportaiva (Felipe Andrés Plazas) / Profesional Diego Alejandro Constaín
1.1.1.4 Subsecretaria de Gestión Institucional (Karina Ricaurte) / Jefe Oficina de Atención al Ciudadano (Diana Carolina Restrepo Vélez) / Profesional Edson Martínez Baena
1.1.1.5 Subsecretario de Gestión Territorial, Participación y Servicio a la Ciudadanía (Gilberto Álvarez Uribe) / Directora de Servicio a la Ciudadanía (Beatríz Guerrero Africani) / Profesional Luzmila Buitrago
1.1.1.6 Subsecretaria (Carine Pening) / Profesional Claudia Jasbleidi Mojica
1.1.1.7 Subsecretario General y de Control Disciplinario (Oscar Ferney López Espitita) / Jefe de Servicio al Ciudadano (Ana Milena Gual Díaz) / Profesional Francisco Castro
1.1.1.8 Subsecretaria de Servicios de Movilidad (Diana Vidal Caicedo) / Directora de Servicio al Ciudadano Laura Sofía Carvajal / Profesional José Rafael Suarez Rubio / Profesional Gloria Andrea Calderón
1.1.1.9 Subsecretario de Gestión Corporativa y Control Interno Disciplinario (Giovanni Salgado Rubiano) / Subdirectora Administrativa (Bedsy Mabel Marichal) / Profesional Yesika Paola Hernández Durango
1.1.1.10 Subsecretaria de Gestión Corporativa (Olga Liliana Pineda Buitrago) / Profesional Ángela Adriana Mendoza
1.1.1.11 Subsecretario de Gestión Institucional (Gian Carlo Suescun Sanabria) / Profesional Claudia Ximena Hormaza / Profesional Iván Zapata
1.1.1.12 Directora de Gestión Corporativa (Ethel Vásquez Rojas) / Profesional Martha Ligia Castellanos Rodríguez / Profesional Adriana Castro Muñoz
1.1.1.13 Subdirector de Gestión Corporativa y Control Disciplinario (David Joseph Yave Rozo) / Profesional Gabriel Francisco Álvarez Mora
1.1.1.14 Subdirectora Administrativa, Financiera y de Control Disciplinario (Halma Fernández Gómez) / Profesional Sandra Liliana Bautista López
1.1.1.15 Subdirectora Administrativa y Financiera (Liliana Valencia Mejía) / Profesional Viviana Ortiz Bernal
1.1.1.16 Subdirectora Corporativa y de Asuntos Disciplinarios (Mónica Rubio) / Profesional David Fernando Suárez
1.1.1.17 Subdirectora Administrativa y Financiera (Vivian Lilibeth Bernal Izquierdo) / Profesional Linderman Galindo Zorro
1.1.1.18 Subdirector Administrativo, Financiero y de Control Disciplinario (Carlos German Plazas Bonilla) y Jefe de Oficina Asesora de Planeación (Olga Lucía Sánchez Mendieta)
1.1.1.19 Subdirector de Gestión Corporativa (Juan Fernando Acosta Mirkow) / Profesional Marcela Ramírez Castillos
1.1.1.20 Subdirector Técnico, Administrativo y Financiero (Mauricio Díaz Lozano) / Profesinal Rodolfo Carrillo
1.1.1.21 Secretaria General (Luz Patricia Camelo Urrego) / Profesional Héctor Hugo Redondo Melo
1.1.1.22 Subdirectora Administrativa (María Cecilia Quiasua Rincón) / Profesional Juan Alfonso Uribe
1.1.1.23 Subdirectora Administratica y Financiera (Martha Carreño Lizarazo) / Profesional Ligia Castañeda
1.1.1.24 Gerente Comercial y de Atención al Usuario (Ligia Elvira González Martínez) / Profesional Ada Cristina Melo
1.1.1.25 Subgerente de Atención al Usuario y Comunicaciones (Yolima Pérez Ariza) / Profesional Diana Marcela González Giraldo / Profesional Cristina Sandoval</t>
  </si>
  <si>
    <t xml:space="preserve">1.1.1.1 3385958
1.1.1.2 3358000 Ext 8237
1.1.1.3 3693777 Ext 272
1.1.1.4
1.1.1.5 3649090 Ext 9690
1.1.1.6 3279797 Ext 1112
1.1.1.7 3778807
1.1.1.8 3649400 Ext 7408
1.1.1.9 3581600 Ext 3008
1.1.1.10 3169001
1.1.1.11 3779595 Ext 1085
1.1.1.12 3813000 Ext 1561
1.1.1.13 3680039 Ext 1428
1.1.1.14 3822510 Ext 1055
1.1.1.15 3795750 Ext 4500
1.1.1.16 4282800 Ext 2318
1.1.1.17 2976030 Ext 320
1.1.1.18 2630603 Ext 104
1.1.1.19 3550800
1.1.1.20 3779997 Ext 1040 /2112287
1.1.1.21 6605400 Ext 2004
1.1.1.22 4320410 Ext 401-402
1.1.1.23 3580400
1.1.1.24 2347600 Ext 7500
1.1.1.25 2203000 Ext 19-17
</t>
  </si>
  <si>
    <t>1.1.1.1 Secretaría Distrital de Hacienda
1.1.1.2 Secretaría Distrital de Planeación
1.1.1.3 Secretaría Distrital de Desarrollo Económico
1.1.1.4 Secretaría de Educación del Distrito
1.1.1.5 Secretaría Distrital de Salud
1.1.1.6 Secretaría Distrital de Integración Social
1.1.1.7 Secretaría Distrital de Ambiente
1.1.1.8 Secretaría Distrital de Movilidad
1.1.1.9 Secretaría Distrital de Hábitat
1.1.1.10 Secretaría Distrital de la Mujer
1.1.1.11 Secretaría Distrital de Seguridad, Convivencia y Justicia
1.1.1.12 Secretaría Jurídica Distrital
1.1.1.13 DASCD
1.1.1.14 DADEP
1.1.1.15 IDARTES
1.1.1.16 IDIGER
1.1.1.17 IPES
1.1.1.18 IDEP
1.1.1.19 IDPC
1.1.1.20 IDIPRON
1.1.1.21 IDRD
1.1.1.22 FUGA
1.1.1.23 UAESP
1.1.1.24 UAECD
1.1.1.25 Transmilenio</t>
  </si>
  <si>
    <t>1.1.2.1 Secretaría General
1.1.2.2 Secretaría Distrital de Hacienda
1.1.2.3 Secretaría Distrital de Planeación
1.1.2.4 Secretaría Distrital de Gobierno
1.1.2.5 Secretaría de Educación del Distrito
1.1.2.6 Secretaría Distrital de Salud
1.1.2.7 Secretaría Distrital de Hábitat
1.1.2.8 Secretaría Distrital de Ambiente
1.1.2.9 Secretaría Distrital de Movilidad
1.1.2.10 Secretaría Distrital de Seguridad, Convivencia y Justicia
1.1.2.11 Secretaría Jurídica Distrital
1.1.2.12 DASCD
1.1.2.13 DADEP
1.1.2.14 UAECD
1.1.2.15 IDPC
1.1.2.16 IDARTES
1.1.2.17 IDIGER
1.1.2.18 IDRD
1.1.2.19 UAESP</t>
  </si>
  <si>
    <t>1.1.2.1 Gestión Pública
1.1.2.2 Hacienda
1.1.2.3 Planeación
1.1.2.4 Gobierno
1.1.2.5 Educación
1.1.2.6 Salud
1.1.2.7 Hábitat
1.1.2.8 Ambiente
1.1.2.9 Movilidad
1.1.2.10 Seguridad, Convivencia y Justicia
1.1.2.11 Gestión Jurídica
1.1.2.12 Gestión Pública
1.1.2.13 Gobierno
1.1.2.14 Hacienda
1.1.2.15 Cultura, Recreación y Deporte
1.1.2.16 Cultura, Recreación y Deporte
1.1.2.17 Ambiente
1.1.2.18 Cultura, Recreación y Deporte
1.1.2.19 Hábitat</t>
  </si>
  <si>
    <t>1.1.2.1 Alto Consejero para los Derechos de las Víctimas, la Paz y la Reconciliación (Gustavo Alberto Quintero Ardila) / Profesional Juan Pablo Jaramillo / Profesional Rodrigo Antonio Rojas Tolosa / Profesional Laura Nathalia Cardenas Jimenez
1.1.2.2 Subsecretario General (Héctor Mauricio Escobar) / Jefe Oficina de Atención al Ciudadano (Clara Esperanza Salazar) y Director de Informática y Tecnología (Luis Felipe Rivera)
1.1.2.3 Subsecretario de Información y Estudios Estratégicos (Antonio José Avendaño) / Directora de Servicio al Ciudadano (Astrid Bracho) / Profesional Martha Stella Guevara
1.1.2.4 Subsecretario de Gestión Institucional (Lúbar Andrés Chaparro Cabra)
1.1.2.5 Subsecretaria de Gestión Institucional (Karina Ricaurte) / Jefe Oficina de Atención al Ciudadano (Diana Carolina Restrepo Vélez) / Profesional Edson Martínez Baena
1.1.2.6 Subsecretario de Gestión Territorial, Participación y Servicio a la Ciudadanía (Gilberto Álvarez Uribe) / Directora de Servicio a la Ciudadanía (Beatríz Guerrero Africani) / Profesional Luzmila Buitrago
1.1.2.7 Subsecretario de Gestión Corporativa y Control Interno Disciplinario (Giovanni Salgado Rubiano) / Subdirectora Administrativa (Bedsy Mabel Marichal) / Profesional Yesika Paola Hernández Durango
1.1.2.8 Subsecretario General y de Control Disciplinario (Oscar Ferney López Espitita) / Jefe de Servicio al Ciudadano (Ana Milena Gual Díaz) / Profesional Francisco Castro
1.1.2.9 Subsecretaria de Servicios de Movilidad (Diana Vidal Caicedo) / Directora de Servicio al Ciudadano Laura Sofía Carvajal / Profesional José Rafael Suarez Rubio / Profesional Gloria Andrea Calderón
1.1.2.10 Subsecretario de Gestión Institucional (Gian Carlo Suescun Sanabria) / Profesional Claudia Ximena Hormaza / Profesional Iván Zapata
1.1.2.11 Directora de Gestión Corporativa (Ethel Vásquez Rojas) / Profesional Martha Ligia Castellanos Rodríguez / Profesional Adriana Castro Muñoz
1.1.2.12 Subdirector de Gestión Corporativa y Control Disciplinario (David Joseph Yave Rozo) / Profesional Gabriel Francisco Álvarez Mora
1.1.2.13 Subdirectora Administrativa, Financiera y de Control Disciplinario (Halma Fernández Gómez) / Profesional Sandra Liliana Bautista López
1.1.2.14 Gerente Comercial y de Atención al Usuario (Ligia Elvira González Martínez) / Profesional Ada Cristina Melo
1.1.2.15 Subdirector de Gestión Corporativa (Juan Fernando Acosta Mirkow) / Profesional Marcela Ramírez Castillos
1.1.2.16 Subdirectora Administrativa y Financiera (Liliana Valencia Mejía) / Profesional Viviana Ortiz Bernal
1.1.2.17 Subdirectora Corporativa y de Asuntos Disciplinarios (Mónica Rubio) / Profesional David Fernando Suárez
1.1.2.18 Secretaria General (Luz Patricia Camelo Urrego) / Profesional Héctor Hugo Redondo Melo
1.1.2.19 Subdirectora Administratica y Financiera (Martha Carreño Lizarazo) / Profesional Ligia Castañeda</t>
  </si>
  <si>
    <t>1.1.2.1 3813000 ext 2600, 3032, 2616
1.1.2.2 3358000 Ext 8237
1.1.2.3 3358000 Ext 8237
1.1.2.4 3387000 Ext 6110-6111
1.1.2.5
1.1.2.6 3649090 Ext 9690
1.1.2.7 3581600 Ext 3008
1.1.2.8 3778807
1.1.2.9 3649400 Ext 7408
1.1.2.10 3779595 Ext 1085
1.1.2.11 3813000 Ext 1561
1.1.2.12 3680039 Ext 1428
1.1.2.13  3822510 Ext 1055
1.1.2.14 2347600 Ext 7500
1.1.2.15 3550800
1.1.2.16 3795750 Ext 4500
1.1.2.17 4282800 Ext 2318
1.1.2.18 6605400 Ext 2004
1.1.2.19 3580400</t>
  </si>
  <si>
    <t>1.1.4.1 Secretaría General
1.1.4.2 Secretaría Distrital de Gobierno
1.1.4.3 Secretaría Distrital de Hacienda
1.1.4.4 Secretaría Distrital de Planeación
1.1.4.5 Secretaría Distrital de Desarrollo Económico
1.1.4.6 Secretaría de Educación del Distrito
1.1.4.7 Secretaría Distrital de Salud
1.1.4.8 Secretaría Distrital de Integración Social
1.1.4.9 Secretaría Distrital de Ambiente
1.1.4.10 Secretaría Distrital de Movilidad
1.1.4.11Secretaría Distrital de Hábitat
1.1.4.12 Secretaría Distrital de la Mujer
1.1.4.13 Secretaría Distrital de Seguridad, Convivencia y Justicia
1.1.4.14 Secretaría Jurídica Distrital
1.1.4.15 DASCD
1.1.4.16 DADEP
1.1.4.17 IDARTES
1.1.4.18 IDIGER
1.1.4.19 IPES
1.1.4.20 IDEP
1.1.4.21 IDPC
1.1.4.22 IDIPRON
1.1.4.23 IDRD
1.1.4.24 FUGA
1.1.4.25 UAESP
1.1.4.26 UAECD
1.1.4.27 Transmilenio
1.1.4.28 UAERMV
1.1.4.29 FONCEP</t>
  </si>
  <si>
    <t>1.1.4.1 Oficina Alta Consejería para los Derechos de las Víctimas, la Paz y la Reconciliación.
1.1.4.2 Subsecretaría de Gestión Institucional
1.1.4.3 Subsecretaría General / Oficina de Atención al Ciudadano
1.1.4.4 Subsecretaría de Información y Estudios Estratégicos / Dirección de Servicio al Ciudadano
1.1.4.5 Dirección de Gestión Corporativa
1.1.4.6 Subsecretaría de Gestión Institucional / Oficina de Servicio al Ciudadano
1.1.4.7 Subsecretaría de Gestión Territorial, Participación y Servicio a la Ciudadanía / Dirección de Servicio a la Ciudadanía
1.1.4.8 Subsecretaría
1.1.4.9 Subsecretaría General y de Control Disciplinario
1.1.4.10 Subsecretaría de Servicios de Movilidad / Dirección de Servicio al Ciudadano
1.1.4.11 Subsecretaría de Gestión Corporativa y Control Interno Disciplinario / Subdirección Administrativa
1.1.4.12 Subsecretaría de Gestión Corporativa
1.1.4.13 Subsecretaría de Gestión Institucional
1.1.4.14 Dirección de Gestión Corporativa
1.1.4.15 Subdirección de Gestión Corporativa y Control Disciplinario
1.1.4.16 Subdirección Administrativa, Financiera y de Control Disciplinario
1.1.4.17 Subdirección Administrativa y Financiera
1.1.4.18 Subdirección Corporativa y de Asuntos Disciplinarios
1.1.4.19 Subdirección Administrativa y Financiera
1.1.4.20 Subdirección Administrativa, Financiera y de Control Disciplinario y Oficina Asesora de Planeación
1.1.4.21 Subdirección de Gestión Corporativa
1.1.4.22 Subdirección Técnica, Administrativa y Financiera
1.1.4.23 Secretaría General
1.1.4.24 Subdirección Administrativa
1.1.4.25 Subdirección Administrativa y Financiera
1.1.4.26 Gerencia Comercial y de Atención al Usuario
1.1.4.27 Subgerencia de Atención al Usuario y Comunicaciones
1.1.4.28 Secretaría General
1.1.4.29</t>
  </si>
  <si>
    <t>1.1.4.1 Alto Consejero para los Derechos de las Víctimas, la Paz y la Reconciliación (Gustavo Alberto Quintero Ardila) / Profesional Juan Pablo Jaramillo / Profesional Rodrigo Antonio Rojas Tolosa / Profesional Laura Nathalia Cardenas Jimenez
1.1.4.2 Subsecretario de Gestión Institucional (Lúbar Andrés Chaparro Cabra)
1.1.4.3 Subsecretario General (Héctor Mauricio Escobar) / Jefe Oficina de Atención al Ciudadano (Clara Esperanza Salazar) y Jefe de Oficina Asesora de Planeación (Nelson Andrés Pardo Figuera)
1.1.4.4 Subsecretario de Información y Estudios Estratégicos (Antonio José Avendaño) / Directora de Servicio al Ciudadano (Astrid Bracho) / Profesional Martha Stella Guevara
1.1.4.5 Director de Gestión Corportaiva (Felipe Andrés Plazas) / Profesional Diego Alejandro Constaín
1.1.4.6 Subsecretaria de Gestión Institucional (Karina Ricaurte) / Jefe Oficina de Atención al Ciudadano (Diana Carolina Restrepo Vélez) / Profesional Edson Martínez Baena
1.1.4.7 Subsecretario de Gestión Territorial, Participación y Servicio a la Ciudadanía (Gilberto Álvarez Uribe) / Directora de Servicio a la Ciudadanía (Beatríz Guerrero Africani) / Profesional Luzmila Buitrago
1.1.4.8 Subsecretaria (Carine Pening) / Profesional Claudia Jasbleidi Mojica
1.1.4.9 Subsecretario General y de Control Disciplinario (Oscar Ferney López Espitita) / Jefe de Servicio al Ciudadano (Ana Milena Gual Díaz) / Profesional Francisco Castro
1.1.4.10 Subsecretaria de Servicios de Movilidad (Diana Vidal Caicedo) / Directora de Servicio al Ciudadano Laura Sofía Carvajal / Profesional José Rafael Suarez Rubio / Profesional Gloria Andrea Calderón
1.1.4.11 Subsecretario de Gestión Corporativa y Control Interno Disciplinario (Giovanni Salgado Rubiano) / Subdirectora Administrativa (Bedsy Mabel Marichal) / Profesional Yesika Paola Hernández Durango
1.1.4.12 Subsecretaria de Gestión Corporativa (Olga Liliana Pineda Buitrago) / Profesional Ángela Adriana Mendoza
1.1.4.13 Subsecretario de Gestión Institucional (Gian Carlo Suescun Sanabria) / Profesional Claudia Ximena Hormaza / Profesional Iván Zapata
1.1.4.14 Directora de Gestión Corporativa (Ethel Vásquez Rojas) / Profesional Martha Ligia Castellanos Rodríguez / Profesional Adriana Castro Muñoz
1.1.4.15 Subdirector de Gestión Corporativa y Control Disciplinario (David Joseph Yave Rozo) / Profesional Gabriel Francisco Álvarez Mora
1.1.4.16 Subdirectora Administrativa, Financiera y de Control Disciplinario (Halma Fernández Gómez) / Profesional Sandra Liliana Bautista López
1.1.4.17 Subdirectora Administrativa y Financiera (Liliana Valencia Mejía) / Profesional Viviana Ortiz Bernal
1.1.4.18 Subdirectora Corporativa y de Asuntos Disciplinarios (Mónica Rubio) / Profesional David Fernando Suárez
1.1.4.19 Subdirectora Administrativa y Financiera (Vivian Lilibeth Bernal Izquierdo) / Profesional Linderman Galindo Zorro
1.1.4.20 Subdirector Administrativo, Financiero y de Control Disciplinario (Carlos German Plazas Bonilla) y Jefe de Oficina Asesora de Planeación (Olga Lucía Sánchez Mendieta)
1.1.4.21 Subdirector de Gestión Corporativa (Juan Fernando Acosta Mirkow) / Profesional Marcela Ramírez Castillos
1.1.4.22 Subdirector Técnico, Administrativo y Financiero (Mauricio Díaz Lozano) / Profesinal Rodolfo Carrillo
1.1.4.23 Secretaria General (Luz Patricia Camelo Urrego) / Profesional Héctor Hugo Redondo Melo
1.1.4.24 Subdirectora Administrativa (María Cecilia Quiasua Rincón) / Profesional Juan Alfonso Uribe
1.1.4.25 Subdirectora Administratica y Financiera (Martha Carreño Lizarazo) / Profesional Ligia Castañeda
1.1.4.26 Gerente Comercial y de Atención al Usuario (Ligia Elvira González Martínez) / Profesional Ada Cristina Melo
1.1.4.27 Subgerente de Atención al Usuario y Comunicaciones (Yolima Pérez Ariza) / Profesional Diana Marcela González Giraldo / Profesional Cristina Sandoval
1.1.4.28 Secretaria General (Marcela Rocío Márquez Arenas) / Profesional Vanessa Yadira Soto Jauregui
1.1.4.29</t>
  </si>
  <si>
    <t xml:space="preserve">1.1.4.1 3813000 ext 2600, 3032, 2616
1.1.4.2 3387000 Ext 6110-6111
1.1.4.3 3385958
1.1.4.4 3358000 Ext 8237
1.1.4.5 3693777 Ext 272
1.1.4.6
1.1.4.7 3649090 Ext 9690
1.1.4.8 3279797 Ext 1112
1.1.4.9 3778807
1.1.4.10 3649400 Ext 7408
1.1.4.11 3581600 Ext 3008
1.1.4.12 3169001
1.1.4.13 3779595 Ext 1085
1.1.4.14 3813000 Ext 1561
1.1.4.15 3680039 Ext 1428
1.1.4.16 3822510 Ext 1055
1.1.4.17 3795750 Ext 4500
1.1.4.18 4282800 Ext 2318
1.1.4.19 2976030 Ext 320
1.1.4.20 2630603 Ext 104
1.1.4.21 3550800
1.1.4.22 3779997 Ext 1040 /2112287
1.1.4.23 6605400 Ext 2004
1.1.4.24 4320410 Ext 401-402
1.1.4.25 3580400
1.1.4.26 2347600 Ext 7500
1.1.4.27 2203000 Ext 19-17
1.1.4.28 3779555
1.1.4.29
</t>
  </si>
  <si>
    <t>2.1.3.1 Secretaría General
2.1.3.2 Secretaría Distrital de Gobierno
2.1.3.3 Secretaría Distital de Hábitat
2.1.3.4 Secretaría Distrital de Planeación
2.1.3.5 Secretaría Distrital de Desarrollo Económico
2.1.3.6 Secretaría de Educación del Distrito
2.1.3.7 Secretaría Distrital de Salud
2.1.3.8 Secretaría Distrital de Integración Social
2.1.3.9 Secretaría Distrital de Seguridad, Convivencia y Justicia
2.1.3.10 Secretaría Distrital de Ambiente
2.1.3.11 IPES
2.1.3.12 IDIGER
2.1.3.13 UAECD
2.1.3.14 IDRD
2.1.3.15 IDU
2.1.3.16 DADEP</t>
  </si>
  <si>
    <t>3.1.4.1 Secretaría Distrital de Gobierno
3.1.4.2 Secretaría Distrital de Hacienda
3.1.4.3 Secretaría Distrital de Planeación
3.1.4.4 Secretaría Distrital de Desarrollo Económico
3.1.4.5 Secretaría de Educación del Distrito
3.1.4.6 Secretaría Distrital de Salud
3.1.4.7 Secretaría Distrital de Integración Social
3.1.4.8 Secretaría Distrital de Ambiente
3.1.4.9 Secretaría Distrital de Movilidad
3.1.4.10Secretaría Distrital de Hábitat
3.1.4.11 Secretaría Distrital de la Mujer
3.1.4.12 Secretaría Distrital de Seguridad, Convivencia y Justicia
3.1.4.13 Secretaría Jurídica Distrital
3.1.4.14 DASCD
3.1.4.15 DADEP
3.1.4.16 IDARTES
3.1.4.17 IDIGER 
3.1.4.18 IDPC
3.1.4.19 IDRD
3.1.4.20 FUGA
3.1.4.21 UAECD
3.1.4.22 UAERMV
3.1.4.23 FONCEP 
3.1.4.24 IDU</t>
  </si>
  <si>
    <t>3.1.6.1 Secretaría Distrital de Gobierno
3.1.6.2 Secretaría Distrital de Hacienda
3.1.6.3 Secretaría Distrital de Planeación
3.1.6.4 Secretaría de Educación del Distrito
3.1.6.5 Secretaría Distrital de Salud
3.1.6.6 Secretaría Distrital de Ambiente
3.1.6.7 Secretaría Distrital de Movilidad
3.1.6.8 Secretaría Distrital de Hábitat
3.1.6.9 Secretaría Jurídica Distrital
3.1.6.10 DASCD
3.1.6.11 DADEP
3.1.6.12 IDARTES
3.1.6.13 IDPC
3.1.6.14 IDRD
3.1.6.15 IPES
3.1.6.16 UAECD
3.1.6.17 UAESP
3.1.6.18 Transmilenio
3.1.6.19 IDU</t>
  </si>
  <si>
    <t>3.1.7.1 Secretaría General
3.1.7.2 Secretaría Distrital de Gobierno
3.1.7.3 Secretaría Distrital de Planeación
3.1.7.4 Secretaría de Educación del Distrito
3.1.7.5 Secretaría Distrital de Salud
3.1.7.6 Secretaría Distrital de Ambiente
3.1.7.7 Secretaría Distrital de Desarrollo Económico
3.1.7.8 Secretaría Distrital de Integración Social
3.1.7.9 Secretaría Distrital de Seguridad, Convivencia y Justicia
3.1.7.10 Secretaría Jurídica Distrital
3.1.7.11 IDPC
3.1.7.12 IDARTES
3.1.7.13 FUGA
3.1.7.14 IDIGER
3.1.7.15 UAECD
3.1.7.16 UAERMV</t>
  </si>
  <si>
    <t>1.1.4.1 Gestión Pública
1.1.4.2 Gobierno
1.1.4.3 Hacienda
1.1.4.4 Planeación
1.1.4.5 Desarrollo Económico, Industria y Turismo
1.1.4.6 Educación
1.1.4.7 Salud
1.1.4.8 Integración Social
1.1.4.9 Ambiente
1.1.4.10 Movilidad
1.1.4.11Hábitat
1.1.4.12 Mujeres
1.1.4.13 Seguridad, Convivencia y Justicia
1.1.4.14 Gestión Jurídica
1.1.4.15 Gestión Pública
1.1.4.16 Gobierno
1.1.4.17 Cultura, Recreación y Deporte
1.1.4.18 Ambiente
1.1.4.19 Desarrollo Económico, Industria y Turismo
1.1.4.20 Educación
1.1.4.21 Cultura, Recreación y Deporte
1.1.4.22 Integración Social
1.1.4.23 Cultura, Recreación y Deporte
1.1.4.24 Cultura, Recreación y Deporte
1.1.4.25 Hábitat
1.1.4.26 Hacienda
1.1.4.27 Movilidad
1.1.4.28 Movilidad
1.1.4.29 Hacienda</t>
  </si>
  <si>
    <t>2.1.3.1 Gestión Pública
2.1.3.2 Gobierno
2.1.3.3 Hábitat
2.1.3.4 Planeación
2.1.3.5 Desarrollo Económico
2.1.3.6 Educación
2.1.3.7 Salud
2.1.3.8 Integración Social
2.1.3.9 Seguridad, Convivencia y Justicia
2.1.3.10 Ambiente
2.1.3.11 Desarrollo Económico, Industria y Turismo
2.1.3.12 Ambiente
2.1.3.13 Hacienda
2.1.3.14 Cultura, Recreación y Deporte
2.1.3.15 Movilidad
2.1.3.16 Gobierno</t>
  </si>
  <si>
    <t>1.1.2.1 Oficina Alta Consejería para los Derechos de las Víctimas, la Paz y la Reconciliación.
1.1.2.2 Subsecretaría General / Oficina de Atención al Ciudadano y Dirección de Informática y Tecnología
1.1.2.3  Subsecretaría de Información y Estudios Estratégicos / Dirección de Servicio al Ciudadano
1.1.2.4 Subsecretaría de Gestión Institucional
1.1.2.5 Subsecretaría de Gestión Institucional / Oficina de Servicio al Ciudadano
1.1.2.6 Subsecretaría de Gestión Territorial, Participación y Servicio a la Ciudadanía / Dirección de Servicio a la Ciudadanía
1.1.2.7 Subsecretaría de Gestión Corporativa y Control Interno Disciplinario / Subdirección Administrativa
1.1.2.8 Subsecretaría General y de Control Disciplinario
1.1.2.9 Subsecretaría de Servicios de Movilidad / Dirección de Servicio al Ciudadano
1.1.2.10 Subsecretaría de Gestión Institucional
1.1.2.11 Dirección de Gestión Corporativa
1.1.2.12 Subdirección de Gestión Corporativa y Control Disciplinario
1.1.2.13 Subdirección Administrativa, Financiera y de Control Disciplinario
1.1.2.14 Gerencia Comercial y de Atención al Usuario
1.1.2.15 Subdirección de Gestión Corporativa
1.1.2.16 Subdirección Administrativa y Financiera
1.1.2.17 Subdirección Corporativa y de Asuntos Disciplinarios
1.1.2.18 Secretaría General
1.1.2.19 Subdirección Administrativa y Financiera</t>
  </si>
  <si>
    <t>1.1.1.1 Hacienda
1.1.1.2 Planeación
1.1.1.3 Desarrollo Económico, Industria y Turismo
1.1.1.4 Educación
1.1.1.5 Salud
1.1.1.6 Integración Social
1.1.1.7 Ambiente
1.1.1.8 Movilidad
1.1.1.9 Hábitat
1.1.1.10 Mujeres
1.1.1.11 Seguridad, Convivencia y Justicia
1.1.1.12 Gestión Jurídica
1.1.1.13 Gestión Pública
1.1.1.14 Gobierno
1.1.1.15 Cultura, Recreación y Deporte
1.1.1.16 Ambiente
1.1.1.17 Desarrollo Económico, Industria y Turismo
1.1.1.18 Educación
1.1.1.19 Cultura, Recreación y Deporte
1.1.1.20 Integración Social
1.1.1.21 Cultura, Recreación y Deporte
1.1.1.22 Cultura, Recreación y Deporte
1.1.1.23 Hábitat
1.1.1.24 Hacienda
1.1.1.25 Movilidad</t>
  </si>
  <si>
    <t>1.1.1.1 npardo@shd.gov.co / hescobar@shd.gov.co / csalazar@shd.gov.co
1.1.1.2 aavendano@sdp.gov.co / abracho@sdp.gov.co
1.1.1.3 fplazas@desarrolloeconomico.gov.co / dconstain@desarrolloeconomico.gov.co
1.1.1.4 dcrestrepo@educacionbogota.gov.co / emartinezb@educacionbogota.gov.co
1.1.1.5 bhguerrero@saludcapital.gov.co / lbuitrago@saludcapital.gov.co
1.1.1.6 cjasbleydy@sdis.gov.co
1.1.1.7 ana.gual@ambientebogota.gov.co / fracisco.castro@ambientebogota.gov.co
1.1.1.8 lcarvajar@movilidadbogota.gov.co / jsuarez@movilidadbogota.gov.co / gcalderon@movilidadbogota.gov.co
1.1.1.9 giovanni.salgado@habitatbogota.gov.co / bedsy.marichal@habitatbogota.gov.co / yesika.hernandez@habitatbogota.gov.co
1.1.1.10 opineda@sdmujer.gov.co / aamendoza@sdmujer.gov.co
1.1.1.11 giancarlo.suescun@scj.gov.co / claudia.hormaza@scj.gov.co / ivan.zapata@scj.gov.co
1.1.1.12 evasquezr@secretariajuridica.gov.co / mlcastellanos@secretariajuridica.gov.co / acastrom@secretariajuridica.gov.co
1.1.1.13 drozo@serviciocivil.gov.co / galvarez@serviciocivil.gov.co
1.1.1.14 hfernandez@hfernandez@dadep.gov.co / lbautista@dadep.gov.co.gov.co / lbautista@hfernandez@dadep.gov.co / lbautista@dadep.gov.co.gov.co
1.1.1.15 liliana.valencia@liliana.valencia@idartes.gov.co / viviana.ortiz@idartes.gov.co.gov.co / viviana.ortiz@liliana.valencia@idartes.gov.co / viviana.ortiz@idartes.gov.co.gov.co
1.1.1.16 mrubio@ mrubio@idiger.gov.co / dsuarez@idiger.gov.co.gov.co / dsuarez@ mrubio@idiger.gov.co / dsuarez@idiger.gov.co.gov.co
1.1.1.17 vlbernali@ipes.gov.co / lgalindoz@ipes.gov.co
1.1.1.18 cplazas@idep.edu.co / olsanchez@idep.gov.co
1.1.1.19 juan.acosta@juan.acosta@idpc.gov.co / marcela.ramirez@idpc.gov.co.gov.co / marcela.ramirez@juan.acosta@idpc.gov.co / marcela.ramirez@idpc.gov.co.gov.co
1.1.1.20 mauriciod@idipron.gov.co / subfinanciera@idipron.gov.co / atencionciudadano@idipron.gov.co / rodolfoc@idipron.gov.co
1.1.1.21 patricia.camelo@patricia.camelo@idrd.gov.co / hector.redondo@idrd.gov.co.gov.co / hector.redondo@patricia.camelo@idrd.gov.co / hector.redondo@idrd.gov.co.gov.co
1.1.1.22 mquiasua@mquiasua@fuga.gov.co / juribe@fuga.gov.co.gov.co / juribe@mquiasua@fuga.gov.co / juribe@fuga.gov.co.gov.co
1.1.1.23 mcarreno@mcarreno@uaesp.gov.co / rcastaneda@uaesp.gov.co.gov.co / rcastaneda@mcarreno@uaesp.gov.co / rcastaneda@uaesp.gov.co.gov.co
1.1.1.24 lgonzalez@catastrobogota.gov.co / amelo@catastrobogota.gov.co
1.1.1.25 yoima.perez@yoima.perez@transmilenio.gov.co / diana.gonzalez@transmilenio.gov.co / cristina.sandoval@transmilenio.gov.co.gov.co / diana.gonzalez@yoima.perez@transmilenio.gov.co / diana.gonzalez@transmilenio.gov.co / cristina.sandoval@transmilenio.gov.co.gov.co / cristina.sandoval@yoima.perez@transmilenio.gov.co / diana.gonzalez@transmilenio.gov.co / cristina.sandoval@transmilenio.gov.co.gov.co</t>
  </si>
  <si>
    <t>1.1.2.1 gaquintero@alcaldiabogota.gov.co / jpjaramillo@alcaldiabogota.gov.co / lncardenas@alcaldiabogota.gov.co / rarojas@alcaldiabogota.gov.co
1.1.2.2 hescobar@shd.gov.co / csalazar@shd.gov.co / lrivera@shd.gov.co
1.1.2.3 aavendano@sdp.gov.co / abracho@sdp.gov.co
1.1.2.4 lubar.chaparro@gobiernobogota.gov.co
1.1.2.5 dcrestrepo@educacionbogota.gov.co / emartinezb@educacionbogota.gov.co
1.1.2.6 bhguerrero@saludcapital.gov.co / lbuitrago@saludcapital.gov.co
1.1.2.7 giovanni.salgado@habitatbogota.gov.co / bedsy.marichal@habitatbogota.gov.co / yesika.hernandez@habitatbogota.gov.co
1.1.2.8 ana.gual@ambientebogota.gov.co / fracisco.castro@ambientebogota.gov.co
1.1.2.9 giovanni.salgado@habitatbogota.gov.co / bedsy.marichal@habitatbogota.gov.co / yesika.hernandez@habitatbogota.gov.co
1.1.2.10 giancarlo.suescun@scj.gov.co / claudia.hormaza@scj.gov.co / ivan.zapata@scj.gov.co
1.1.2.11 evasquezr@secretariajuridica.gov.co / mlcastellanos@secretariajuridica.gov.co / 
1.1.2.12 drozo@serviciocivil.gov.co / galvarez@serviciocivil.gov.co
1.1.2.13 hfernandez@hfernandez@dadep.gov.co / lbautista@dadep.gov.co.gov.co / lbautista@hfernandez@dadep.gov.co / lbautista@dadep.gov.co.gov.co
1.1.2.14 lgonzalez@catastrobogota.gov.co / amelo@catastrobogota.gov.co
1.1.2.15 juan.acosta@juan.acosta@idpc.gov.co / marcela.ramirez@idpc.gov.co.gov.co / marcela.ramirez@juan.acosta@idpc.gov.co / marcela.ramirez@idpc.gov.co.gov.co
1.1.2.16 liliana.valencia@liliana.valencia@idartes.gov.co / viviana.ortiz@idartes.gov.co.gov.co / viviana.ortiz@liliana.valencia@idartes.gov.co / viviana.ortiz@idartes.gov.co.gov.co
1.1.2.17 mrubio@ mrubio@idiger.gov.co / dsuarez@idiger.gov.co.gov.co / dsuarez@ mrubio@idiger.gov.co / dsuarez@idiger.gov.co.gov.co
1.1.2.18 patricia.camelo@patricia.camelo@idrd.gov.co / hector.redondo@idrd.gov.co.gov.co / hector.redondo@patricia.camelo@idrd.gov.co / hector.redondo@idrd.gov.co.gov.co
1.1.2.19 mcarreno@mcarreno@uaesp.gov.co / rcastaneda@uaesp.gov.co.gov.co / rcastaneda@mcarreno@uaesp.gov.co / rcastaneda@uaesp.gov.co.gov.co</t>
  </si>
  <si>
    <t>2.1.3.1 Oficina Alta Consejería para los Derechos de las Víctimas, la Paz y la Reconciliación.
2.1.3.2 Subsecretaría de Gestión Institucional
2.1.3.3 Subsecretaría de Gestión Corporativa y Control Interno Disciplinario / Subdirección Administrativa
2.1.3.4 Subsecretaría de Información y Estudios Estratégicos / Dirección de Servicio al Ciudadano
2.1.3.5 Dirección de Gestión Corporativa
2.1.3.6 Subsecretaría de Gestión Institucional / Oficina de Servicio al Ciudadano
2.1.3.7 Subsecretaría de Gestión Territorial, Participación y Servicio a la Ciudadanía / Dirección de Servicio a la Ciudadanía
2.1.3.8 Subsecretaría
2.1.3.9 Subsecretaría de Gestión Institucional
2.1.3.10 Subsecretaría General y de Control Disciplinario
2.1.3.11 Subdirección Administrativa y Financiera
2.1.3.12 Subdirección Corporativa y de Asuntos Disciplinarios
2.1.3.13 Gerencia Comercial y de Atención al Usuario
2.1.3.14 Secretaría General
2.1.3.15 Oficina de Atención al Ciudadano
2.1.3.16 Subdirección Administrativa, Financiera y de Control Disciplinario</t>
  </si>
  <si>
    <t>2.1.3.1 Alto Consejero para los Derechos de las Víctimas, la Paz y la Reconciliación (Gustavo Alberto Quintero Ardila) / Profesional Juan Pablo Jaramillo / Profesional Rodrigo Antonio Rojas Tolosa / Profesional Laura Nathalia Cardenas Jimenez.
2.1.3.2 Subsecretario de Gestión Institucional (Lúbar Andrés Chaparro Cabra)
2.1.3.3 Subsecretario de Gestión Corporativa y Control Interno Disciplinario (Giovanni Salgado Rubiano) / Subdirectora Administrativa (Bedsy Mabel Marichal) / Profesional Yesika Paola Hernández Durango
2.1.3.4 Subsecretario de Información y Estudios Estratégicos (Antonio José Avendaño) / Directora de Servicio al Ciudadano (Astrid Bracho) / Profesional Martha Stella Guevara
2.1.3.5 Director de Gestión Corportaiva (Felipe Andrés Plazas) / Profesional Diego Alejandro Constaín
2.1.3.6 Subsecretaria de Gestión Institucional (Karina Ricaurte) / Jefe Oficina de Atención al Ciudadano (Diana Carolina Restrepo Vélez) / Profesional Edson Martínez Baena
2.1.3.7 Subsecretario de Gestión Territorial, Participación y Servicio a la Ciudadanía (Gilberto Álvarez Uribe) / Directora de Servicio a la Ciudadanía (Beatríz Guerrero Africani) / Profesional Luzmila Buitrago
2.1.3.8 Subsecretaria (Carine Pening) / Profesional Claudia Jasbleidi Mojica
2.1.3.9 Subsecretario de Gestión Institucional (Gian Carlo Suescun Sanabria) / Profesional Claudia Ximena Hormaza / Profesional Iván Zapata
2.1.3.10 Subsecretario General y de Control Disciplinario (Oscar Ferney López Espitita) / Jefe de Servicio al Ciudadano (Ana Milena Gual Díaz) / Profesional Francisco Castro
2.1.3.11 Subdirectora Administrativa y Financiera (Vivian Lilibeth Bernal Izquierdo) / Profesional Linderman Galindo Zorro
2.1.3.12 Subdirectora Corporativa y de Asuntos Disciplinarios (Mónica Rubio) / Profesional David Fernando Suárez
2.1.3.13 Gerente Comercial y de Atención al Usuario (Ligia Elvira González Martínez) / Profesional Ada Cristina Melo
2.1.3.14 Secretaria General (Luz Patricia Camelo Urrego) / Profesional Héctor Hugo Redondo Melo
2.1.3.15 Jefe de Oficina de Atención al Ciudadano (Lucy Molano Rodríguez)
2.1.3.16 Subdirectora Administrativa, Financiera y de Control Disciplinario (Halma Fernández Gómez) / Profesional Sandra Liliana Bautista López</t>
  </si>
  <si>
    <t>2.1.3.1 3813000 ext 2600, 3032, 2616
2.1.3.2 3387000 Ext 6110-6111
2.1.3.3 3581600 Ext 3008
2.1.3.4 3358000 Ext 8237
2.1.3.5 3693777 Ext 272
2.1.3.6 
2.1.3.7 3649090 Ext 9690
2.1.3.8 3279797 Ext 1112
2.1.3.9 3779595 Ext 1085
2.1.3.10 3778807
2.1.3.11 2976030 Ext 320
2.1.3.12 4282800 Ext 2318
2.1.3.13 2347600 Ext 7500
2.1.3.14  6605400 Ext 2004
2.1.3.15 3386660 Ext 1306
2.1.3.16 3822510 Ext 1055</t>
  </si>
  <si>
    <t>1.1.4.1 gaquintero@alcaldiabogota.gov.co / jpjaramillo@alcaldiabogota.gov.co / lncardenas@alcaldiabogota.gov.co / rarojas@alcaldiabogota.gov.co
1.1.4.2 lubar.chaparro@gobiernobogota.gov.co
1.1.4.3 hescobar@shd.gov.co / csalazar@shd.gov.co
1.1.4.4 aavendano@sdp.gov.co / abracho@sdp.gov.co
1.1.4.5 fplazas@desarrolloeconomico.gov.co / dconstain@desarrolloeconomico.gov.co
1.1.4.6 dcrestrepo@educacionbogota.gov.co / emartinezb@educacionbogota.gov.co
1.1.4.7 bhguerrero@saludcapital.gov.co / lbuitrago@saludcapital.gov.co
1.1.4.8 cjasbleydy@sdis.gov.co
1.1.4.9 ana.gual@ambientebogota.gov.co / fracisco.castro@ambientebogota.gov.co
1.1.4.10 lcarvajar@movilidadbogota.gov.co / jsuarez@movilidadbogota.gov.co / gcalderon@movilidadbogota.gov.co
1.1.4.11 giovanni.salgado@habitatbogota.gov.co / bedsy.marichal@habitatbogota.gov.co / yesika.hernandez@habitatbogota.gov.co
1.1.4.12 opineda@sdmujer.gov.co / aamendoza@sdmujer.gov.co
1.1.4.13 giancarlo.suescun@scj.gov.co / claudia.hormaza@scj.gov.co / ivan.zapata@scj.gov.co
1.1.4.14 evasquezr@secretariajuridica.gov.co / mlcastellanos@secretariajuridica.gov.co / acastrom@secretariajuridica.gov.co
1.1.4.15 drozo@serviciocivil.gov.co / galvarez@serviciocivil.gov.co
1.1.4.16 hfernandez@hfernandez@dadep.gov.co / lbautista@dadep.gov.co.gov.co / lbautista@hfernandez@dadep.gov.co / lbautista@dadep.gov.co.gov.co
1.1.4.17 liliana.valencia@liliana.valencia@idartes.gov.co / viviana.ortiz@idartes.gov.co.gov.co / viviana.ortiz@liliana.valencia@idartes.gov.co / viviana.ortiz@idartes.gov.co.gov.co
1.1.4.18 mrubio@ mrubio@idiger.gov.co / dsuarez@idiger.gov.co.gov.co / dsuarez@ mrubio@idiger.gov.co / dsuarez@idiger.gov.co.gov.co
1.1.4.19 vlbernali@vlbernali@ipes.gov.co / lgalindoz@ipes.gov.co.gov.co / lgalindoz@vlbernali@ipes.gov.co / lgalindoz@ipes.gov.co.gov.co
1.1.4.20 cplazas@idep.edu.co / olsanchez@idep.gov.co
1.1.4.21 juan.acosta@juan.acosta@idpc.gov.co / marcela.ramirez@idpc.gov.co.gov.co / marcela.ramirez@juan.acosta@idpc.gov.co / marcela.ramirez@idpc.gov.co.gov.co
1.1.4.22 mauriciod@idipron.gov.co / subfinanciera@idipron.gov.co / atencionciudadano@idipron.gov.co / rodolfoc@idipron.gov.co
1.1.4.23 patricia.camelo@patricia.camelo@idrd.gov.co / hector.redondo@idrd.gov.co.gov.co / hector.redondo@patricia.camelo@idrd.gov.co / hector.redondo@idrd.gov.co.gov.co
1.1.4.24 mquiasua@mquiasua@fuga.gov.co / juribe@fuga.gov.co.gov.co / juribe@mquiasua@fuga.gov.co / juribe@fuga.gov.co.gov.co
1.1.4.25 mcarreno@mcarreno@uaesp.gov.co / rcastaneda@uaesp.gov.co.gov.co / rcastaneda@mcarreno@uaesp.gov.co / rcastaneda@uaesp.gov.co.gov.co
1.1.4.26 lgonzalez@catastrobogota.gov.co / amelo@catastrobogota.gov.co
1.1.4.27 yoima.perez@yoima.perez@transmilenio.gov.co / diana.gonzalez@transmilenio.gov.co / cristina.sandoval@transmilenio.gov.co.gov.co / diana.gonzalez@yoima.perez@transmilenio.gov.co / diana.gonzalez@transmilenio.gov.co / cristina.sandoval@transmilenio.gov.co.gov.co / cristina.sandoval@yoima.perez@transmilenio.gov.co / diana.gonzalez@transmilenio.gov.co / cristina.sandoval@transmilenio.gov.co.gov.co
1.1.4.28 marcela.marquez@umv.gov.co / vanessa.soto@umv.gov.co</t>
  </si>
  <si>
    <t>2.1.3.1 gaquintero@alcaldiabogota.gov.co / jpjaramillo@alcaldiabogota.gov.co / lncardenas@alcaldiabogota.gov.co / rarojas@alcaldiabogota.gov.co
2.1.3.2 lubar.chaparro@gobiernobogota.gov.co
2.1.3.3 giovanni.salgado@habitatbogota.gov.co / bedsy.marichal@habitatbogota.gov.co / yesika.hernandez@habitatbogota.gov.co
2.1.3.4 aavendano@sdp.gov.co / abracho@sdp.gov.co
2.1.3.5 fplazas@desarrolloeconomico.gov.co / dconstain@desarrolloeconomico.gov.co
2.1.3.6 dcrestrepo@educacionbogota.gov.co / emartinezb@educacionbogota.gov.co
2.1.3.7 bhguerrero@saludcapital.gov.co / lbuitrago@saludcapital.gov.co
2.1.3.8 cjasbleydy@sdis.gov.co
2.1.3.9 giancarlo.suescun@scj.gov.co / claudia.hormaza@scj.gov.co / ivan.zapata@scj.gov.co
2.1.3.10 ana.gual@ambientebogota.gov.co / fracisco.castro@ambientebogota.gov.co
2.1.3.11 vlbernali@ipes.gov.co / lgalindoz@ipes.gov.co
2.1.3.12  mrubio@idiger.gov.co / dsuarez@idiger.gov.co
2.1.3.13 lgonzalez@catastrobogota.gov.co / amelo@catastrobogota.gov.co
2.1.3.14 patricia.camelo@idrd.gov.co / hector.redondo@idrd.gov.co
2.1.3.15 lucy.molano@lucy.molano@idu.gov.co.gov.co
2.1.3.16 hfernandez@dadep.gov.co / lbautista@dadep.gov.co</t>
  </si>
  <si>
    <t>3.1.2.1 Cultura, Recreación y Deporte
3.1.2.2 Gobierno
3.1.2.3 Hacienda
3.1.2.4 Planeación
3.1.2.5 Desarrollo Económico, Industria y Turismo
3.1.2.6 Educación
3.1.2.7 Salud
3.1.2.8 Integración Social
3.1.2.9 Ambiente
3.1.2.10 Movilidad
3.1.2.11Hábitat
3.1.2.12 Mujeres
3.1.2.13 Seguridad, Convivencia y Justicia
3.1.2.14 Gestión Jurídica
3.1.2.15 Gestión Pública
3.1.2.16 Gobierno
3.1.2.17 Cultura, Recreación y Deporte
3.1.2.18 Ambiente
3.1.2.19 Desarrollo Económico, Industria y Turismo
3.1.2.20 IDEP
3.1.2.21 Cultura, Recreación y Deporte
3.1.2.22 Cultura, Recreación y Deporte
3.1.2.23 Cultura, Recreación y Deporte
3.1.2.24 Hacienda
3.1.2.25 Movilidad
3.1.2.26 Movilidad
3.1.2.27 Hacienda</t>
  </si>
  <si>
    <t>3.1.4.1 Gobierno
3.1.4.2 Hacienda
3.1.4.3 Planeación
3.1.4.4 Desarrollo Económico, Industria y Turismo
3.1.4.5 Educación
3.1.4.6 Salud
3.1.4.7 Integración Social
3.1.4.8 Ambiente
3.1.4.9 Movilidad
3.1.4.10Hábitat
3.1.4.11 Mujeres
3.1.4.12 Seguridad, Convivencia y Justicia
3.1.4.13 Gestión Jurídica
3.1.4.14 Gestión Pública
3.1.4.15 Gobierno
3.1.4.16 Cultura, Recreación y Deporte
3.1.4.17 Ambiente 
3.1.4.18 Cultura, Recreación y Deporte
3.1.4.19 Cultura, Recreación y Deporte
3.1.4.20 Cultura, Recreación y Deporte
3.1.4.21 Hacienda
3.1.4.22 Movilidad
3.1.4.23 Hacienda 
3.1.4.24 Movilidad</t>
  </si>
  <si>
    <t>3.1.6.1 Gobierno
3.1.6.2 Hacienda
3.1.6.3 Planeación
3.1.6.4 Educación
3.1.6.5 Salud
3.1.6.6 Ambiente
3.1.6.7 Movilidad
3.1.6.8 Hábitat
3.1.6.9 Gestión Jurídica
3.1.6.10 Gestión Pública
3.1.6.11 Gobierno
3.1.6.12 Cultura, Recreación y Deporte
3.1.6.13 Cultura, Recreación y Deporte
3.1.6.14 Cultura, Recreación y Deporte
3.1.6.15 Desarrollo Económico, Industria y Turismo
3.1.6.16 Hacienda
3.1.6.17 Hábitat
3.1.6.18 Movilidad
3.1.6.19 Movilidad</t>
  </si>
  <si>
    <t>3.1.2.1 Dirección de Gestión Corporativa
3.1.2.2 Subsecretaría de Gestión Institucional
3.1.2.3 Subsecretaría General / Oficina de Atención al Ciudadano
3.1.2.4 Subsecretaría de Información y Estudios Estratégicos / Dirección de Servicio al Ciudadano
3.1.2.5 Dirección de Gestión Corporativa
3.1.2.6 Subsecretaría de Gestión Institucional / Oficina de Servicio al Ciudadano
3.1.2.7 Subsecretaría de Gestión Territorial, Participación y Servicio a la Ciudadanía / Dirección de Servicio a la Ciudadanía
3.1.2.8 Subsecretaría
3.1.2.9 Subsecretaría General y de Control Disciplinario
3.1.2.10 Subsecretaría de Servicios de Movilidad / Dirección de Servicio al Ciudadano
3.1.2.11Subsecretaría de Gestión Corporativa y Control Interno Disciplinario / Subdirección Administrativa
3.1.2.12 Subsecretaría de Gestión Corporativa
3.1.2.13 Subsecretaría de Gestión Institucional
3.1.2.14 Dirección de Gestión Corporativa
3.1.2.15 Subdirección de Gestión Corporativa y Control Disciplinario
3.1.2.16 Subdirección Administrativa, Financiera y de Control Disciplinario
3.1.2.17 Subdirección Administrativa y Financiera
3.1.2.18 Subdirección Corporativa y de Asuntos Disciplinarios
3.1.2.19 Subdirección Administrativa y Financiera
3.1.2.20 IDEP
3.1.2.21 Subdirección de Gestión Corporativa
3.1.2.22 Secretaría General
3.1.2.23 Subdirección Administrativa
3.1.2.24 Gerencia Comercial y de Atención al Usuario
3.1.2.25 Subgerencia de Atención al Usuario y Comunicaciones
3.1.2.26 Secretaría General
3.1.2.27 Subdirección Financiera y Administrativa / Oficina Asesora de Comunicaciones y Atención al Ciudadano</t>
  </si>
  <si>
    <t>3.1.4.1 Subsecretaría de Gestión Institucional
3.1.4.2 Subsecretaría General / Oficina de Atención al Ciudadano
3.1.4.3 Subsecretaría de Información y Estudios Estratégicos / Dirección de Servicio al Ciudadano
3.1.4.4 Dirección de Gestión Corporativa
3.1.4.5 Subsecretaría de Gestión Institucional / Oficina de Servicio al Ciudadano
3.1.4.6 Subsecretaría de Gestión Territorial, Participación y Servicio a la Ciudadanía / Dirección de Servicio a la Ciudadanía
3.1.4.7 Subsecretaría
3.1.4.8 Subsecretaría General y de Control Disciplinario
3.1.4.9 Subsecretaría de Servicios de Movilidad / Dirección de Servicio al Ciudadano
3.1.4.10Subsecretaría de Gestión Corporativa y Control Interno Disciplinario / Subdirección Administrativa
3.1.4.11 Subsecretaría de Gestión Corporativa
3.1.4.12 Subsecretaría de Gestión Institucional
3.1.4.13 Dirección de Gestión Corporativa
3.1.4.14 Subdirección de Gestión Corporativa y Control Disciplinario
3.1.4.15 Subdirección Administrativa, Financiera y de Control Disciplinario
3.1.4.16 Subdirección Administrativa y Financiera
3.1.4.17 Subdirección Corporativa y de Asuntos Disciplinarios 
3.1.4.18 Subdirección de Gestión Corporativa
3.1.4.19 Secretaría General
3.1.4.20 Subdirección Administrativa
3.1.4.21 Gerencia Comercial y de Atención al Usuario
3.1.4.22 Secretaría General
3.1.4.23 Subdirección Financiera y Administrativa / Oficina Asesora de Comunicaciones y Atención al Ciudadano 
3.1.4.24 Oficina de Atención al Ciudadano</t>
  </si>
  <si>
    <t>3.1.6.1 Subsecretaría de Gestión Institucional
3.1.6.2 Subsecretaría General / Oficina de Atención al Ciudadano
3.1.6.3 Subsecretaría de Información y Estudios Estratégicos / Dirección de Servicio al Ciudadano
3.1.6.4 Subsecretaría de Gestión Institucional / Oficina de Servicio al Ciudadano
3.1.6.5 Subsecretaría de Gestión Territorial, Participación y Servicio a la Ciudadanía / Dirección de Servicio a la Ciudadanía
3.1.6.6 Subsecretaría General y de Control Disciplinario
3.1.6.7 Subsecretaría de Servicios de Movilidad / Dirección de Servicio al Ciudadano
3.1.6.8 Subsecretaría de Gestión Corporativa y Control Interno Disciplinario / Subdirección Administrativa
3.1.6.9 Dirección de Gestión Corporativa
3.1.6.10 Subdirección de Gestión Corporativa y Control Disciplinario
3.1.6.11 Subdirección Administrativa, Financiera y de Control Disciplinario
3.1.6.12 Subdirección Administrativa y Financiera
3.1.6.13 Subdirección de Gestión Corporativa
3.1.6.14 Secretaría General
3.1.6.15 Subdirección Administrativa y Financiera
3.1.6.16 Gerencia Comercial y de Atención al Usuario
3.1.6.17 Subdirección Administrativa y Financiera
3.1.6.18 Subgerencia de Atención al Usuario y Comunicaciones
3.1.6.19 Oficina de Atención al Ciudadano</t>
  </si>
  <si>
    <t>3.1.2.1 Directora de Gestión Corpoativa (Martha Cardona) / Profesional Estefanie Natalia Paz Castillo
3.1.2.2 Subsecretario de Gestión Institucional (Lúbar Andrés Chaparro Cabra)
3.1.2.3 Subsecretario General (Héctor Mauricio Escobar) / Jefe Oficina de Atención al Ciudadano (Clara Esperanza Salazar)
3.1.2.4 Subsecretario de Información y Estudios Estratégicos (Antonio José Avendaño) / Directora de Servicio al Ciudadano (Astrid Bracho) / Profesional Martha Stella Guevara
3.1.2.5 Director de Gestión Corportaiva (Felipe Andrés Plazas) / Profesional Diego Alejandro Constaín
3.1.2.6 Subsecretaria de Gestión Institucional (Karina Ricaurte) / Jefe Oficina de Atención al Ciudadano (Diana Carolina Restrepo Vélez) / Profesional Edson Martínez Baena
3.1.2.7 Subsecretario de Gestión Territorial, Participación y Servicio a la Ciudadanía (Gilberto Álvarez Uribe) / Directora de Servicio a la Ciudadanía (Beatríz Guerrero Africani) / Profesional Luzmila Buitrago
3.1.2.8 Subsecretaria (Carine Pening) / Profesional Claudia Jasbleidi Mojica
3.1.2.9 Subsecretario General y de Control Disciplinario (Oscar Ferney López Espitita) / Jefe de Servicio al Ciudadano (Ana Milena Gual Díaz) / Profesional Francisco Castro
3.1.2.10 Subsecretaria de Servicios de Movilidad (Diana Vidal Caicedo) / Directora de Servicio al Ciudadano Laura Sofía Carvajal / Profesional José Rafael Suarez Rubio / Profesional Gloria Andrea Calderón
3.1.2.11Subsecretario de Gestión Corporativa y Control Interno Disciplinario (Giovanni Salgado Rubiano) / Subdirectora Administrativa (Bedsy Mabel Marichal) / Profesional Yesika Paola Hernández Durango
3.1.2.12 Subsecretaria de Gestión Corporativa (Olga Liliana Pineda Buitrago) / Profesional Ángela Adriana Mendoza
3.1.2.13 Subsecretario de Gestión Institucional (Gian Carlo Suescun Sanabria) / Profesional Claudia Ximena Hormaza / Profesional Iván Zapata
3.1.2.14 Directora de Gestión Corporativa (Ethel Vásquez Rojas) / Profesional Martha Ligia Castellanos Rodríguez / Profesional Adriana Castro Muñoz
3.1.2.15 Subdirector de Gestión Corporativa y Control Disciplinario (David Joseph Yave Rozo) / Profesional Gabriel Francisco Álvarez Mora
3.1.2.16 Subdirectora Administrativa, Financiera y de Control Disciplinario (Halma Fernández Gómez) / Profesional Sandra Liliana Bautista López
3.1.2.17 Subdirectora Administrativa y Financiera (Liliana Valencia Mejía) / Profesional Viviana Ortiz Bernal
3.1.2.18 Subdirectora Corporativa y de Asuntos Disciplinarios (Mónica Rubio) / Profesional David Fernando Suárez
3.1.2.19 Subdirectora Administrativa y Financiera (Vivian Lilibeth Bernal Izquierdo) / Profesional Linderman Galindo Zorro
3.1.2.20 IDEP
3.1.2.21 Subdirector de Gestión Corporativa (Juan Fernando Acosta Mirkow) / Profesional Marcela Ramírez Castillos
3.1.2.22 Secretaria General (Luz Patricia Camelo Urrego) / Profesional Héctor Hugo Redondo Melo
3.1.2.23 Subdirectora Administrativa (María Cecilia Quiasua Rincón) / Profesional Juan Alfonso Uribe
3.1.2.24 Gerente Comercial y de Atención al Usuario (Ligia Elvira González Martínez) / Profesional Ada Cristina Melo
3.1.2.25 Subgerente de Atención al Usuario y Comunicaciones (Yolima Pérez Ariza) / Profesional Diana Marcela González Giraldo / Profesional Cristina Sandoval
3.1.2.26 Secretaria General (Marcela Rocío Márquez Arenas) / Profesional Vanessa Yadira Soto Jauregui
3.1.2.27 Subdirectora Financiera y Administrativa / Beatriz Helena Zamora González / Asesora de Comunicaciones y Atención al Ciudadano (Diana Cristina Orjuela Bahamón / Profesional Tania Fernanda Alfonso Martínez</t>
  </si>
  <si>
    <t>3.1.4.1 Subsecretario de Gestión Institucional (Lúbar Andrés Chaparro Cabra)
3.1.4.2 Subsecretario General (Héctor Mauricio Escobar) / Jefe Oficina de Atención al Ciudadano (Clara Esperanza Salazar)
3.1.4.3 Subsecretario de Información y Estudios Estratégicos (Antonio José Avendaño) / Directora de Servicio al Ciudadano (Astrid Bracho) / Profesional Martha Stella Guevara
3.1.4.4 Director de Gestión Corportaiva (Felipe Andrés Plazas) / Profesional Diego Alejandro Constaín
3.1.4.5 Subsecretaria de Gestión Institucional (Karina Ricaurte) / Jefe Oficina de Atención al Ciudadano (Diana Carolina Restrepo Vélez) / Profesional Edson Martínez Baena
3.1.4.6 Subsecretario de Gestión Territorial, Participación y Servicio a la Ciudadanía (Gilberto Álvarez Uribe) / Directora de Servicio a la Ciudadanía (Beatríz Guerrero Africani) / Profesional Luzmila Buitrago
3.1.4.7 Subsecretaria (Carine Pening) / Profesional Claudia Jasbleidi Mojica
3.1.4.8 Subsecretario General y de Control Disciplinario (Oscar Ferney López Espitita) / Jefe de Servicio al Ciudadano (Ana Milena Gual Díaz) / Profesional Francisco Castro
3.1.4.9 Subsecretaria de Servicios de Movilidad (Diana Vidal Caicedo) / Directora de Servicio al Ciudadano Laura Sofía Carvajal / Profesional José Rafael Suarez Rubio / Profesional Gloria Andrea Calderón
3.1.4.10Subsecretario de Gestión Corporativa y Control Interno Disciplinario (Giovanni Salgado Rubiano) / Subdirectora Administrativa (Bedsy Mabel Marichal) / Profesional Yesika Paola Hernández Durango
3.1.4.11 Subsecretaria de Gestión Corporativa (Olga Liliana Pineda Buitrago) / Profesional Ángela Adriana Mendoza
3.1.4.12 Subsecretario de Gestión Institucional (Gian Carlo Suescun Sanabria) / Profesional Claudia Ximena Hormaza / Profesional Iván Zapata
3.1.4.13 Directora de Gestión Corporativa (Ethel Vásquez Rojas) / Profesional Martha Ligia Castellanos Rodríguez / Profesional Adriana Castro Muñoz
3.1.4.14 Subdirector de Gestión Corporativa y Control Disciplinario (David Joseph Yave Rozo) / Profesional Gabriel Francisco Álvarez Mora
3.1.4.15 Subdirectora Administrativa, Financiera y de Control Disciplinario (Halma Fernández Gómez) / Profesional Sandra Liliana Bautista López
3.1.4.16 Subdirectora Administrativa y Financiera (Liliana Valencia Mejía) / Profesional Viviana Ortiz Bernal
3.1.4.17 Subdirectora Corporativa y de Asuntos Disciplinarios (Mónica Rubio) / Profesional David Fernando Suárez 
3.1.4.18 Subdirector de Gestión Corporativa (Juan Fernando Acosta Mirkow) / Profesional Marcela Ramírez Castillos
3.1.4.19 Secretaria General (Luz Patricia Camelo Urrego) / Profesional Héctor Hugo Redondo Melo
3.1.4.20 Subdirectora Administrativa (María Cecilia Quiasua Rincón) / Profesional Juan Alfonso Uribe
3.1.4.21 Gerente Comercial y de Atención al Usuario (Ligia Elvira González Martínez) / Profesional Ada Cristina Melo
3.1.4.22 Secretaria General (Marcela Rocío Márquez Arenas) / Profesional Vanessa Yadira Soto Jauregui
3.1.4.23 Subdirectora Financiera y Administrativa / Beatriz Helena Zamora González / Asesora de Comunicaciones y Atención al Ciudadano (Diana Cristina Orjuela Bahamón / Profesional Tania Fernanda Alfonso Martínez 
3.1.4.24 Jefe de Oficina de Atención al Ciudadano (Lucy Molano Rodríguez)</t>
  </si>
  <si>
    <t>3.1.6.1 Subsecretario de Gestión Institucional (Lúbar Andrés Chaparro Cabra)
3.1.6.2 Subsecretario General (Héctor Mauricio Escobar) / Jefe Oficina de Atención al Ciudadano (Clara Esperanza Salazar)
3.1.6.3 Subsecretario de Información y Estudios Estratégicos (Antonio José Avendaño) / Directora de Servicio al Ciudadano (Astrid Bracho) / Profesional Martha Stella Guevara
3.1.6.4 Subsecretaria de Gestión Institucional (Karina Ricaurte) / Jefe Oficina de Atención al Ciudadano (Diana Carolina Restrepo Vélez) / Profesional Edson Martínez Baena
3.1.6.5 Subsecretario de Gestión Territorial, Participación y Servicio a la Ciudadanía (Gilberto Álvarez Uribe) / Directora de Servicio a la Ciudadanía (Beatríz Guerrero Africani) / Profesional Luzmila Buitrago
3.1.6.6 Subsecretario General y de Control Disciplinario (Oscar Ferney López Espitita) / Jefe de Servicio al Ciudadano (Ana Milena Gual Díaz) / Profesional Francisco Castro
3.1.6.7 Subsecretaria de Servicios de Movilidad (Diana Vidal Caicedo) / Directora de Servicio al Ciudadano Laura Sofía Carvajal / Profesional José Rafael Suarez Rubio / Profesional Gloria Andrea Calderón
3.1.6.8 Subsecretario de Gestión Corporativa y Control Interno Disciplinario (Giovanni Salgado Rubiano) / Subdirectora Administrativa (Bedsy Mabel Marichal) / Profesional Yesika Paola Hernández Durango
3.1.6.9 Directora de Gestión Corporativa (Ethel Vásquez Rojas) / Profesional Martha Ligia Castellanos Rodríguez / Profesional Adriana Castro Muñoz
3.1.6.10 Subdirector de Gestión Corporativa y Control Disciplinario (David Joseph Yave Rozo) / Profesional Gabriel Francisco Álvarez Mora
3.1.6.11 Subdirectora Administrativa, Financiera y de Control Disciplinario (Halma Fernández Gómez) / Profesional Sandra Liliana Bautista López
3.1.6.12 Subdirectora Administrativa y Financiera (Liliana Valencia Mejía) / Profesional Viviana Ortiz Bernal
3.1.6.13 Subdirector de Gestión Corporativa (Juan Fernando Acosta Mirkow) / Profesional Marcela Ramírez Castillos
3.1.6.14 Secretaria General (Luz Patricia Camelo Urrego) / Profesional Héctor Hugo Redondo Melo
3.1.6.15 Subdirectora Administrativa y Financiera (Vivian Lilibeth Bernal Izquierdo) / Profesional Linderman Galindo Zorro
3.1.6.16 Gerente Comercial y de Atención al Usuario (Ligia Elvira González Martínez) / Profesional Ada Cristina Melo
3.1.6.17 Subdirectora Administratica y Financiera (Martha Carreño Lizarazo) / Profesional Ligia Castañeda
3.1.6.18 Subgerente de Atención al Usuario y Comunicaciones (Yolima Pérez Ariza) / Profesional Diana Marcela González Giraldo / Profesional Cristina Sandoval
3.1.6.19 Jefe de Oficina de Atención al Ciudadano (Lucy Molano Rodríguez)</t>
  </si>
  <si>
    <t>3.1.2.1 Directora de Gestión Corpoativa (Martha Cardona) / Profesional Estefanie Natalia Paz Castillo
3.1.2.2 3358000 Ext 8237
3.1.2.3 3385958
3.1.2.4 3358000 Ext 8237
3.1.2.5 3693777 Ext 272
3.1.2.6 
3.1.2.7 3649090 Ext 9690
3.1.2.8 3279797 Ext 1112
3.1.2.9 3778807
3.1.2.10 3649400 Ext 7408
3.1.2.113581600 Ext 3008
3.1.2.12 3169001
3.1.2.13 3779595 Ext 1085
3.1.2.14 Directora de Gestión Corporativa (Ethel Vásquez Rojas) / Profesional Martha Ligia Castellanos Rodríguez / Profesional Adriana Castro Muñoz3813000 Ext 1561
3.1.2.15 Subdirector de Gestión Corporativa y Control Disciplinario (David Joseph Yave Rozo) / Profesional Gabriel Francisco Álvarez Mora3680039 Ext 1428
3.1.2.16 3822510 Ext 1055
3.1.2.17 3795750 Ext 4500
3.1.2.18 4282800 Ext 2318
3.1.2.19 2976030 Ext 320
3.1.2.20 IDEP
3.1.2.21 3550800
3.1.2.22  6605400 Ext 2004
3.1.2.23 4320410 Ext 401-402
3.1.2.24 2347600 Ext 7500
3.1.2.25 2203000 Ext 19-17
3.1.2.26 3779555
3.1.2.27 3076200 Ext 713</t>
  </si>
  <si>
    <t>3.1.4.1 3358000 Ext 8237
3.1.4.2 3385958
3.1.4.3 3358000 Ext 8237
3.1.4.4 3693777 Ext 272
3.1.4.5 
3.1.4.6 3649090 Ext 9690
3.1.4.7 3279797 Ext 1112
3.1.4.8 3778807
3.1.4.9 3649400 Ext 7408
3.1.4.103581600 Ext 3008
3.1.4.11 3169001
3.1.4.12 3779595 Ext 1085
3.1.4.13 Directora de Gestión Corporativa (Ethel Vásquez Rojas) / Profesional Martha Ligia Castellanos Rodríguez / Profesional Adriana Castro Muñoz3813000 Ext 1561
3.1.4.14 Subdirector de Gestión Corporativa y Control Disciplinario (David Joseph Yave Rozo) / Profesional Gabriel Francisco Álvarez Mora3680039 Ext 1428
3.1.4.15 3822510 Ext 1055
3.1.4.16 3795750 Ext 4500
3.1.4.17 4282800 Ext 2318 
3.1.4.18 3550800
3.1.4.19  6605400 Ext 2004
3.1.4.20 4320410 Ext 401-402
3.1.4.21 2347600 Ext 7500
3.1.4.22 3779555
3.1.4.23 3076200 Ext 713 
3.1.4.24 3386660 Ext 1306</t>
  </si>
  <si>
    <t>3.1.6.1 3358000 Ext 8237
3.1.6.2 3385958
3.1.6.3 3358000 Ext 8237
3.1.6.4 
3.1.6.5 3649090 Ext 9690
3.1.6.6 3778807
3.1.6.7 3649400 Ext 7408
3.1.6.8 3581600 Ext 3008
3.1.6.9 Directora de Gestión Corporativa (Ethel Vásquez Rojas) / Profesional Martha Ligia Castellanos Rodríguez / Profesional Adriana Castro Muñoz3813000 Ext 1561
3.1.6.10 Subdirector de Gestión Corporativa y Control Disciplinario (David Joseph Yave Rozo) / Profesional Gabriel Francisco Álvarez Mora3680039 Ext 1428
3.1.6.11 3822510 Ext 1055
3.1.6.12 3795750 Ext 4500
3.1.6.13 3550800
3.1.6.14  6605400 Ext 2004
3.1.6.15 2976030 Ext 320
3.1.6.16 2347600 Ext 7500
3.1.6.17 3580400
3.1.6.18 2203000 Ext 19-17
3.1.6.19 3386660 Ext 1306</t>
  </si>
  <si>
    <t>3.1.2.1 Directora de Gestión Corpoativa (Martha Cardona) / Profesional Estefanie Natalia Paz Castillo
3.1.2.2 lubar.chaparro@gobiernobogota.gov.co
3.1.2.3 hescobar@shd.gov.co / csalazar@shd.gov.co
3.1.2.4 aavendano@sdp.gov.co / abracho@sdp.gov.co
3.1.2.5 fplazas@desarrolloeconomico.gov.co / dconstain@desarrolloeconomico.gov.co
3.1.2.6 dcrestrepo@educacionbogota.gov.co / emartinezb@educacionbogota.gov.co
3.1.2.7 bhguerrero@saludcapital.gov.co / lbuitrago@saludcapital.gov.co
3.1.2.8 cjasbleydy@sdis.gov.co
3.1.2.9 ana.gual@ambientebogota.gov.co / fracisco.castro@ambientebogota.gov.co
3.1.2.10 lcarvajar@movilidadbogota.gov.co / jsuarez@movilidadbogota.gov.co / gcalderon@movilidadbogota.gov.co
3.1.2.11giovanni.salgado@habitatbogota.gov.co / bedsy.marichal@habitatbogota.gov.co / yesika.hernandez@habitatbogota.gov.co
3.1.2.12 opineda@sdmujer.gov.co / aamendoza@sdmujer.gov.co
3.1.2.13 giancarlo.suescun@scj.gov.co / claudia.hormaza@scj.gov.co / ivan.zapata@scj.gov.co
3.1.2.14 evasquezr@secretariajuridica.gov.co / mlcastellanos@secretariajuridica.gov.co / acastrom@secretariajuridica.gov.co
3.1.2.15 drozo@serviciocivil.gov.co / galvarez@serviciocivil.gov.co
3.1.2.16 hfernandez@dadep.gov.co / lbautista@dadep.gov.co
3.1.2.17 liliana.valencia@idartes.gov.co / viviana.ortiz@idartes.gov.co
3.1.2.18  mrubio@idiger.gov.co / dsuarez@idiger.gov.co
3.1.2.19 vlbernali@ipes.gov.co / lgalindoz@ipes.gov.co
3.1.2.20 IDEP
3.1.2.21 juan.acosta@idpc.gov.co / marcela.ramirez@idpc.gov.co
3.1.2.22 patricia.camelo@idrd.gov.co / hector.redondo@idrd.gov.co
3.1.2.23 mquiasua@fuga.gov.co / juribe@fuga.gov.co
3.1.2.24 lgonzalez@catastrobogota.gov.co / amelo@catastrobogota.gov.co
3.1.2.25 yoima.perez@transmilenio.gov.co / diana.gonzalez@transmilenio.gov.co / cristina.sandoval@transmilenio.gov.co
3.1.2.26 marcela.marquez@umv.gov.co / vanessa.soto@umv.gov.co
3.1.2.27 dcorjuela@foncep.gov.co / tfalfonso@foncep.gov.co</t>
  </si>
  <si>
    <t>3.1.4.1 lubar.chaparro@gobiernobogota.gov.co
3.1.4.2 hescobar@shd.gov.co / csalazar@shd.gov.co
3.1.4.3 aavendano@sdp.gov.co / abracho@sdp.gov.co
3.1.4.4 fplazas@desarrolloeconomico.gov.co / dconstain@desarrolloeconomico.gov.co
3.1.4.5 dcrestrepo@educacionbogota.gov.co / emartinezb@educacionbogota.gov.co
3.1.4.6 bhguerrero@saludcapital.gov.co / lbuitrago@saludcapital.gov.co
3.1.4.7 cjasbleydy@sdis.gov.co
3.1.4.8 ana.gual@ambientebogota.gov.co / fracisco.castro@ambientebogota.gov.co
3.1.4.9 lcarvajar@movilidadbogota.gov.co / jsuarez@movilidadbogota.gov.co / gcalderon@movilidadbogota.gov.co
3.1.4.10giovanni.salgado@habitatbogota.gov.co / bedsy.marichal@habitatbogota.gov.co / yesika.hernandez@habitatbogota.gov.co
3.1.4.11 opineda@sdmujer.gov.co / aamendoza@sdmujer.gov.co
3.1.4.12 giancarlo.suescun@scj.gov.co / claudia.hormaza@scj.gov.co / ivan.zapata@scj.gov.co
3.1.4.13 evasquezr@secretariajuridica.gov.co / mlcastellanos@secretariajuridica.gov.co / acastrom@secretariajuridica.gov.co
3.1.4.14 drozo@serviciocivil.gov.co / galvarez@serviciocivil.gov.co
3.1.4.15 hfernandez@dadep.gov.co / lbautista@dadep.gov.co
3.1.4.16 liliana.valencia@idartes.gov.co / viviana.ortiz@idartes.gov.co
3.1.4.17  mrubio@idiger.gov.co / dsuarez@idiger.gov.co 
3.1.4.18 juan.acosta@idpc.gov.co / marcela.ramirez@idpc.gov.co
3.1.4.19 patricia.camelo@idrd.gov.co / hector.redondo@idrd.gov.co
3.1.4.20 mquiasua@fuga.gov.co / juribe@fuga.gov.co
3.1.4.21 lgonzalez@catastrobogota.gov.co / amelo@catastrobogota.gov.co
3.1.4.22 marcela.marquez@umv.gov.co / vanessa.soto@umv.gov.co
3.1.4.23 dcorjuela@foncep.gov.co / tfalfonso@foncep.gov.co 
3.1.4.24 lucy.molano@idu.gov.co</t>
  </si>
  <si>
    <t>3.1.6.1 lubar.chaparro@gobiernobogota.gov.co
3.1.6.2 hescobar@shd.gov.co / csalazar@shd.gov.co
3.1.6.3 aavendano@sdp.gov.co / abracho@sdp.gov.co
3.1.6.4 dcrestrepo@educacionbogota.gov.co / emartinezb@educacionbogota.gov.co
3.1.6.5 bhguerrero@saludcapital.gov.co / lbuitrago@saludcapital.gov.co
3.1.6.6 ana.gual@ambientebogota.gov.co / fracisco.castro@ambientebogota.gov.co
3.1.6.7 lcarvajar@movilidadbogota.gov.co / jsuarez@movilidadbogota.gov.co / gcalderon@movilidadbogota.gov.co
3.1.6.8 giovanni.salgado@habitatbogota.gov.co / bedsy.marichal@habitatbogota.gov.co / yesika.hernandez@habitatbogota.gov.co
3.1.6.9 evasquezr@secretariajuridica.gov.co / mlcastellanos@secretariajuridica.gov.co / acastrom@secretariajuridica.gov.co
3.1.6.10 drozo@serviciocivil.gov.co / galvarez@serviciocivil.gov.co
3.1.6.11 hfernandez@dadep.gov.co / lbautista@dadep.gov.co
3.1.6.12 liliana.valencia@idartes.gov.co / viviana.ortiz@idartes.gov.co
3.1.6.13 juan.acosta@idpc.gov.co / marcela.ramirez@idpc.gov.co
3.1.6.14 patricia.camelo@idrd.gov.co / hector.redondo@idrd.gov.co
3.1.6.15 vlbernali@ipes.gov.co / lgalindoz@ipes.gov.co
3.1.6.16 lgonzalez@catastrobogota.gov.co / amelo@catastrobogota.gov.co
3.1.6.17 mcarreno@uaesp.gov.co / rcastaneda@uaesp.gov.co
3.1.6.18 yoima.perez@transmilenio.gov.co / diana.gonzalez@transmilenio.gov.co / cristina.sandoval@transmilenio.gov.co
3.1.6.19 lucy.molano@idu.gov.co</t>
  </si>
  <si>
    <t>1.1.7.1 Gobierno</t>
  </si>
  <si>
    <t>1.1.7.1 Secretaría Distrital de Gobierno</t>
  </si>
  <si>
    <t>1.1.7.1 Subsecretaría de Gestión Institucional</t>
  </si>
  <si>
    <t>1.1.7.1 Subsecretario de Gestión Institucional (Lubar Andrés Chaparro Cabra)</t>
  </si>
  <si>
    <t>1.1.7.1 3387000 Ext 6110-6111</t>
  </si>
  <si>
    <t>1.1.7.1 lubar.chaparro@gobiernobogota.gov.co</t>
  </si>
  <si>
    <t>1. Estandarizar la oferta de servicios y su calidad entre canales, entidades y servidores(as)</t>
  </si>
  <si>
    <t>[Sumatoria de entidades presentes en la Red CADE con acuerdo de nivel de servicio vigente / Sumatoria de entidades presentes en la Red CADE] x 100</t>
  </si>
  <si>
    <t>Puntaje de ciclo de servicio ofrecido por las Alcaldías Locales</t>
  </si>
  <si>
    <t>FICHA TÉCNICA INDICADOR DE PRODUCTO 1.1.8</t>
  </si>
  <si>
    <t>Se verifica el cumplimiento de las fases de creación y expedición del Decreto: 1. Revisión Normativa 2. Etapa de concertación con actores del servicio 3. Revisión de Secretaría Jurídica y Oficina Asesora de Jurídica, 4. Publicación</t>
  </si>
  <si>
    <t>Se verifica el cumplimiento de las fases de creación y socialización del documento de lineamientos: 1.Concertación con entidades distritales 2. Elaboración de borrador 3. Socialización del documento final</t>
  </si>
  <si>
    <t>2018 Sem-I</t>
  </si>
  <si>
    <t>Sumatoria de puntos de atención CADE y SuperCADE en operación</t>
  </si>
  <si>
    <t>Sumatoria de módulos del SuperCADE Virtual en operación</t>
  </si>
  <si>
    <t>Sumatoria de evaluaciones de cumplimiento de los acuerdos de nivel de servicio</t>
  </si>
  <si>
    <t>El indicador mide la elaboración de informes de percepción y la saisfacción ciudadana respecto a la calidad del servicio recibido por parte de las entidades distritales. Esta información se integrará con el análisis de datos de los sistemas de información de la Subsecretaría de Servicio a la Ciudadanía para identificar por cuáles razones un ciudadano puede cambiar sus hábitos de uso de un canal de atención. El indicador debe ser constante.</t>
  </si>
  <si>
    <t>Se verifica la operación funcional de los trámites virtualizados</t>
  </si>
  <si>
    <t>(Sumatoria de fases de expedición de protocolo de datos personales realizadas / Sumatoria de fases de expedición de protocolo de datos personales planeadas) x 100</t>
  </si>
  <si>
    <t>Se verifica el cumplimiento de las fases de expedición y creación del acto administrativo:  1.Elaboración de borrador de acto administrativo 2.Validación con actores del servicio 3. Publicación</t>
  </si>
  <si>
    <t>Se verifica la implementación de las fases de experición del protocolo de protección de datos personales planeadas: 1.Elaboración de borrador de protocolo 2.Validación con actores del servicio 3. Publicación</t>
  </si>
  <si>
    <t>Se verifica la elaboración de documento con metodología de cálculo de ahorros por racionalización de trámites</t>
  </si>
  <si>
    <t>Sumatoria de entidades con metodología de cálculo de ahorros por racionalización de trámites implementada</t>
  </si>
  <si>
    <t>Número de entidades con metodología de cálculo de ahorros por racionalización de trámites implementada</t>
  </si>
  <si>
    <t>El indicador mide el número de entidades con implementación de la metodología de cálculo de ahorros por racionalización de trámites elaborada por la Secretaría General. En la metodología, se tiene en cuenta el ahorro generado para los ciudadanos por factores como la disminución en los tiempos  requeridos para desplazarse a un punto de atención o de los gastos en documentos para presentar en los puntos de atención. El cálculo de estos ahorros permite evidenciar la importancia de las estrategias de racionalización en la reducción de costos para la ciudadanía, el aumento de su satisfacción y los avances hacia un modelo de servicio más eficiente y centrado en el ciudadano. Con el objetivo de incentivar estas estrategias y de demostrar sus beneficios en el Distrito, La Secretaría General elaborará, a través de la Subsecretaría de Servicio a la Ciudadanía, un ejercicio para calcular el ahorro para los ciudadanos y las entidades producido por los procesos de simplificación, optimización y virtualización de trámites y servicios de la Administración, utilizando como insumo la metodología desarrollada por el Departamento Administrativo de la Función Pública para efectuar estas estimaciones.</t>
  </si>
  <si>
    <t>Se verifica la implementación de matrices de riesgo para procesos de inspección, vigilancia y control</t>
  </si>
  <si>
    <t>Órganos de Control</t>
  </si>
  <si>
    <t>Veeduría Distrital</t>
  </si>
  <si>
    <t>Veeduría Delegada para la Atención de Quejas y Reclamos</t>
  </si>
  <si>
    <t>Veedor Delegado</t>
  </si>
  <si>
    <t>3407666 ext. 401</t>
  </si>
  <si>
    <t>jrodriguez@veeduriadistrital.gov.co</t>
  </si>
  <si>
    <t>Todos los sectores del Distrito</t>
  </si>
  <si>
    <t>Todas las entidades del Distrito</t>
  </si>
  <si>
    <t>Lideres de las oficinas de servicio al ciudadano de las entidades del Distrito</t>
  </si>
  <si>
    <t>6.1.4 Tablero de Control Ciudadano en operación</t>
  </si>
  <si>
    <t>FICHA TÉCNICA INDICADOR DE PRODUCTO 2.1.4</t>
  </si>
  <si>
    <t>Juan Carlos Rodríguez Arana</t>
  </si>
  <si>
    <t>Veedor Delegado para la Atención de Quejas y Reclamos</t>
  </si>
  <si>
    <t>Todas las Entidades Distritales</t>
  </si>
  <si>
    <t>FICHA TÉCNICA INDICADOR DE PRODUCTO 6.1.4</t>
  </si>
  <si>
    <t>Tablero de Control Ciudadano Actualizado</t>
  </si>
  <si>
    <t>La Veeduría Distrital verifica actualizaciones al tablero de control ciudadano</t>
  </si>
  <si>
    <t xml:space="preserve">Los objetivos no hacen referencia específicamente a la Política Pública pero sí consideran aspectos en el marco de la misma.
Los recursos disponibles y la fuente de financiación para vigencias futuras dependen directamente de los planes y proyectos que se definan de conformidad con la anualidad. Se hace una estimación de acuerdo con lo solicitado, no obstante, es posible que a partir de la próxima vigencia se modifiquen las metas, objetivos y presupuesto.
De conformidad con el acuerdo N° 004 de 2015 “ por medio del cual se adopta el plan estratégico de TRANSMILENIO S.A.” se definen los objetivos estratégicos de la Entidad. 
A partir de estos referimos tres en donde se establecen acciones relacionadas con la Politica Pública Distrital de Servicio al Ciudadano (Decreto 197 de 2014):
POLÍTICA PÚBLICA OBJETIVO ESTRATÉGICO
ARTÍCULO 12°.-Canales de Servicio de Atención a la Ciudadanía ARTICULO QUINTO. TERCER OBJETIVO. Desarrollar una cultura integral de servicio al usuario
3.1 Desarrollar y fortalecer los canales de comunicación con los usuarios.
ARTÍCULO 22º.-Financiación de la Política Pública Distrital de Servicio a la Ciudadanía. ARTICULO SEXTO. CUARTO OBJETIVO. Implementar mecanismos que contribuyan al equilibrio financiero del Sistema Integrado de Transporte Público.
4.1. Procurar el equilibrio financiero de los agentes del Sistema 
4.1.2. Coadyudar en la gestión de alternativas de financiación para los diferentes agentes del Sistema. 
ARTÍCULO 6º.-Sobre los principios. ARTÍCULO SÉPTIMO. QUINTO OBJETIVO. Optimizar la Gestión Empresarial de TRANSMILENIO S.A.
5.5 Desarrollar e implementar mecanismos que garanticen la participación de los usuarios en la formulación de las estrategias institucionales. 
</t>
  </si>
  <si>
    <t>La radicación de requerimientos en el punto de atención presencial de TRANSMILENIO S.A. se efectúa a través de la herramienta CORDIS.
Es importante mencionar que TRANSMILENIO S.A., en el producto esperado indico solamente un (1) punto de atencion con mecanismo de radicacion presencial califiacada en razon a que hacia referencia al que se tiene dentro de las instalaciones principáles de TRANSMILENIO S.A., no obstante, la Entidad cuenta con 40 puntos de personalizacion externos con mecanismos de radicacion calificada y adicional a esto cuenta con dos lineas de atencion telefonicas (195 y 4823304) los cuales tienen mecanismos de radicacion no presencial
* es importante mencionar que los 40 puntos de personalizacion pueden variar de ubicacion dependiendo de la demanda o necesidades del Sistema.
http://portalweb_1.aws.rbsas.co/web/public/puntos-de-personalizacion</t>
  </si>
  <si>
    <t xml:space="preserve">Estamos implementando el piloto en la Super Cade de la 26 con 30.  En este caso la línea de base sería 0, y la meta quedaría 1 punto con radicación calificada.
</t>
  </si>
  <si>
    <t>80% de cumplimiento de los criterios y estándares de calidad establecidos en el Manual de Servicio a la Ciudadanía  los CLAV .</t>
  </si>
  <si>
    <t>5.1.1.1 Secretaría General
5.1.1.2 Gobierno
5.1.1.3 Hacienda
5.1.1.4 Educación
5.1.1.5 Planeación
5.1.1.6 Ambiente
5.1.1.7 Desarrollo Económico, Industria y Turismo
5.1.1.8 Movilidad
5.1.1.9 Seguridad, Convivencia y Justicia
5.1.1.10 Mujeres
5.1.1.11 Hábitat
5.1.1.12 Cultura, Recreación y Deporte
5.1.1.13 Cultura, Recreación y Deporte
5.1.1.14 Desarrollo Económico, Industria y Turismo
5.1.1.15 Ambiente
5.1.1.16 Hábitat
5.1.1.17 Movilidad</t>
  </si>
  <si>
    <t>5.1.1.1 Secretaría General
5.1.1.2 Secretaría Distrital de Gobierno
5.1.1.3 Secretaría Distrital de Hacienda
5.1.1.4 Secretaría de Educación del Distrito
5.1.1.5 Secretaría Distrital de Planeación
5.1.1.6 Secretaría Distrital de Ambiente
5.1.1.7 Secretaría Distrital de Desarrollo Económico
5.1.1.8 Secretaría Distrital de Movilidad
5.1.1.9 Secretaría Distrital de Seguridad, Convivencia y Justicia
5.1.1.10 Secretaría Distrital de la Mujer
5.1.1.11 Secretaría Distrital de Hábitat
5.1.1.12 IDPC
5.1.1.13 IDARTES
5.1.1.14 IPES
5.1.1.15 IDIGER
5.1.1.16 UAESP
5.1.1.17 UAERMV</t>
  </si>
  <si>
    <t>5.1.1.1 Secretaría General
5.1.1.2 Subsecretaría de Gestión Institucional
5.1.1.3 Subsecretaría General / Oficina de Atención al Ciudadano
5.1.1.4 Subsecretaría de Gestión Institucional / Oficina de Servicio al Ciudadano
5.1.1.5 Subsecretaría de Información y Estudios Estratégicos / Dirección de Servicio al Ciudadano
5.1.1.6 Subsecretaría General y de Control Disciplinario
5.1.1.7 Dirección de Gestión Corporativa
5.1.1.8 Subsecretaría de Servicios de Movilidad / Dirección de Servicio al Ciudadano
5.1.1.9 Subsecretaría de Gestión Institucional
5.1.1.10 Subsecretaría de Gestión Corporativa
5.1.1.11 Subsecretaría de Gestión Corporativa y Control Interno Disciplinario / Subdirección Administrativa
5.1.1.12 Subdirección de Gestión Corporativa
5.1.1.13 Subdirección Administrativa y Financiera
5.1.1.14 Subdirección Administrativa y Financiera
5.1.1.15 Subdirección Corporativa y de Asuntos Disciplinarios
5.1.1.16 Subdirección Administrativa y Financiera
5.1.1.17 Secretaría General</t>
  </si>
  <si>
    <t>5.1.1.1 Secretaría General
5.1.1.2 Subsecretario de Gestión Institucional (Lúbar Andrés Chaparro Cabra)
5.1.1.3 Subsecretario General (Héctor Mauricio Escobar) / Jefe Oficina de Atención al Ciudadano (Clara Esperanza Salazar)
5.1.1.4 Subsecretaria de Gestión Institucional (Karina Ricaurte) / Jefe Oficina de Atención al Ciudadano (Diana Carolina Restrepo Vélez) / Profesional Edson Martínez Baena
5.1.1.5 Subsecretario de Información y Estudios Estratégicos (Antonio José Avendaño) / Directora de Servicio al Ciudadano (Astrid Bracho) / Profesional Martha Stella Guevara
5.1.1.6 Subsecretario General y de Control Disciplinario (Oscar Ferney López Espitita) / Jefe de Servicio al Ciudadano (Ana Milena Gual Díaz) / Profesional Francisco Castro
5.1.1.7 Director de Gestión Corportaiva (Felipe Andrés Plazas) / Profesional Diego Alejandro Constaín
5.1.1.8 Subsecretaria de Servicios de Movilidad (Diana Vidal Caicedo) / Directora de Servicio al Ciudadano Laura Sofía Carvajal / Profesional José Rafael Suarez Rubio / Profesional Gloria Andrea Calderón
5.1.1.9 Subsecretario de Gestión Institucional (Gian Carlo Suescun Sanabria) / Profesional Claudia Ximena Hormaza / Profesional Iván Zapata
5.1.1.10 Subsecretaria de Gestión Corporativa (Olga Liliana Pineda Buitrago) / Profesional Ángela Adriana Mendoza
5.1.1.11 Subsecretario de Gestión Corporativa y Control Interno Disciplinario (Giovanni Salgado Rubiano) / Subdirectora Administrativa (Bedsy Mabel Marichal) / Profesional Yesika Paola Hernández Durango
5.1.1.12 Subdirector de Gestión Corporativa (Juan Fernando Acosta Mirkow) / Profesional Marcela Ramírez Castillos
5.1.1.13 Subdirectora Administrativa y Financiera (Liliana Valencia Mejía) / Profesional Viviana Ortiz Bernal
5.1.1.14 Subdirectora Administrativa y Financiera (Vivian Lilibeth Bernal Izquierdo) / Profesional Linderman Galindo Zorro
5.1.1.15 Subdirectora Corporativa y de Asuntos Disciplinarios (Mónica Rubio) / Profesional David Fernando Suárez
5.1.1.16 Subdirectora Administratica y Financiera (Martha Carreño Lizarazo) / Profesional Ligia Castañeda
5.1.1.17 Secretaria General (Marcela Rocío Márquez Arenas) / Profesional Vanessa Yadira Soto Jauregui</t>
  </si>
  <si>
    <t>5.1.1.1 Secretaría General
5.1.1.2 3358000 Ext 8237
5.1.1.3 3385958
5.1.1.4 
5.1.1.5 3358000 Ext 8237
5.1.1.6 3778807
5.1.1.7 3693777 Ext 272
5.1.1.8 3649400 Ext 7408
5.1.1.9 3779595 Ext 1085
5.1.1.10 3169001
5.1.1.11 3581600 Ext 3008
5.1.1.12 3550800
5.1.1.13 3795750 Ext 4500
5.1.1.14 2976030 Ext 320
5.1.1.15 4282800 Ext 2318
5.1.1.16 3580400
5.1.1.17 3779555</t>
  </si>
  <si>
    <t>5.1.1.1 Secretaría General
5.1.1.2 lubar.chaparro@gobiernobogota.gov.co
5.1.1.3 hescobar@shd.gov.co / csalazar@shd.gov.co
5.1.1.4 dcrestrepo@educacionbogota.gov.co / emartinezb@educacionbogota.gov.co
5.1.1.5 aavendano@sdp.gov.co / abracho@sdp.gov.co
5.1.1.6 ana.gual@ambientebogota.gov.co / fracisco.castro@ambientebogota.gov.co
5.1.1.7 fplazas@desarrolloeconomico.gov.co / dconstain@desarrolloeconomico.gov.co
5.1.1.8 lcarvajar@movilidadbogota.gov.co / jsuarez@movilidadbogota.gov.co / gcalderon@movilidadbogota.gov.co
5.1.1.9 giancarlo.suescun@scj.gov.co / claudia.hormaza@scj.gov.co / ivan.zapata@scj.gov.co
5.1.1.10 opineda@sdmujer.gov.co / aamendoza@sdmujer.gov.co
5.1.1.11 giovanni.salgado@habitatbogota.gov.co / bedsy.marichal@habitatbogota.gov.co / yesika.hernandez@habitatbogota.gov.co
5.1.1.12 juan.acosta@idpc.gov.co / marcela.ramirez@idpc.gov.co
5.1.1.13 liliana.valencia@idartes.gov.co / viviana.ortiz@idartes.gov.co
5.1.1.14 vlbernali@ipes.gov.co / lgalindoz@ipes.gov.co
5.1.1.15  mrubio@idiger.gov.co / dsuarez@idiger.gov.co
5.1.1.16 mcarreno@uaesp.gov.co / rcastaneda@uaesp.gov.co
5.1.1.17 marcela.marquez@umv.gov.co / vanessa.soto@umv.gov.co</t>
  </si>
  <si>
    <t>3.1.7.1  Gestión Pública
3.1.7.2 Gobierno
3.1.7.3 Planeación
3.1.7.4 Educación
3.1.7.5 Salud
3.1.7.6 Ambiente
3.1.7.7 Desarrollo Económico, Industria y Turismo
3.1.7.8 Integración Social
3.1.7.9 Seguridad, Convivencia y Justicia
3.1.7.10 Gestión Jurídica
3.1.7.11 Cultura, Recreación y Deporte
3.1.7.12 Cultura, Recreación y Deporte
3.1.7.13 Cultura, Recreación y Deporte
3.1.7.14 Ambiente
3.1.7.15 Hacienda
3.1.7.16 Movilidad</t>
  </si>
  <si>
    <t>3.1.7.1 Alta Consejería para los Derechos de las Víctimas, la Paz y la Reconciliación
3.1.7.2 Subsecretaría de Gestión Institucional
3.1.7.3 Subsecretaría de Información y Estudios Estratégicos / Dirección de Servicio al Ciudadano
3.1.7.4 Subsecretaría de Gestión Institucional / Oficina de Servicio al Ciudadano
3.1.7.5 Subsecretaría de Gestión Territorial, Participación y Servicio a la Ciudadanía / Dirección de Servicio a la Ciudadanía
3.1.7.6 Subsecretaría General y de Control Disciplinario
3.1.7.7 Dirección de Gestión Corporativa
3.1.7.8 Subsecretaría
3.1.7.9 Subsecretaría de Gestión Institucional
3.1.7.10 Dirección de Gestión Corporativa
3.1.7.11 Subdirección de Gestión Corporativa
3.1.7.12 Subdirección Administrativa y Financiera
3.1.7.13 Subdirección Administrativa
3.1.7.14 Subdirección Corporativa y de Asuntos Disciplinarios
3.1.7.15 Gerencia Comercial y de Atención al Usuario
3.1.7.16 Secretaría General</t>
  </si>
  <si>
    <t>3.1.7.1 Alto Consejero para los Derechos de las Víctimas, la Paz y la Reconciliación
3.1.7.2 Subsecretario de Gestión Institucional (Lúbar Andrés Chaparro Cabra)
3.1.7.3 Subsecretario de Información y Estudios Estratégicos (Antonio José Avendaño) / Directora de Servicio al Ciudadano (Astrid Bracho) / Profesional Martha Stella Guevara
3.1.7.4 Subsecretaria de Gestión Institucional (Karina Ricaurte) / Jefe Oficina de Atención al Ciudadano (Diana Carolina Restrepo Vélez) / Profesional Edson Martínez Baena
3.1.7.5 Subsecretario de Gestión Territorial, Participación y Servicio a la Ciudadanía (Gilberto Álvarez Uribe) / Directora de Servicio a la Ciudadanía (Beatríz Guerrero Africani) / Profesional Luzmila Buitrago
3.1.7.6 Subsecretario General y de Control Disciplinario (Oscar Ferney López Espitita) / Jefe de Servicio al Ciudadano (Ana Milena Gual Díaz) / Profesional Francisco Castro
3.1.7.7 Director de Gestión Corportaiva (Felipe Andrés Plazas) / Profesional Diego Alejandro Constaín
3.1.7.8 Subsecretaria (Carine Pening) / Profesional Claudia Jasbleidi Mojica
3.1.7.9 Subsecretario de Gestión Institucional (Gian Carlo Suescun Sanabria) / Profesional Claudia Ximena Hormaza / Profesional Iván Zapata
3.1.7.10 Directora de Gestión Corporativa (Ethel Vásquez Rojas) / Profesional Martha Ligia Castellanos Rodríguez / Profesional Adriana Castro Muñoz
3.1.7.11 Subdirector de Gestión Corporativa (Juan Fernando Acosta Mirkow) / Profesional Marcela Ramírez Castillos
3.1.7.12 Subdirectora Administrativa y Financiera (Liliana Valencia Mejía) / Profesional Viviana Ortiz Bernal
3.1.7.13 Subdirectora Administrativa (María Cecilia Quiasua Rincón) / Profesional Juan Alfonso Uribe
3.1.7.14 Subdirectora Corporativa y de Asuntos Disciplinarios (Mónica Rubio) / Profesional David Fernando Suárez
3.1.7.15 Gerente Comercial y de Atención al Usuario (Ligia Elvira González Martínez) / Profesional Ada Cristina Melo
3.1.7.16 Secretaria General (Marcela Rocío Márquez Arenas) / Profesional Vanessa Yadira Soto Jauregui</t>
  </si>
  <si>
    <t>3.1.7.1 3813000
3.1.7.2 3358000 Ext 8237
3.1.7.3 3358000 Ext 8237
3.1.7.4 
3.1.7.5 3649090 Ext 9690
3.1.7.6 3778807
3.1.7.7 3693777 Ext 272
3.1.7.8 3279797 Ext 1112
3.1.7.9 3779595 Ext 1085
3.1.7.10 Directora de Gestión Corporativa (Ethel Vásquez Rojas) / Profesional Martha Ligia Castellanos Rodríguez / Profesional Adriana Castro Muñoz3813000 Ext 1561
3.1.7.11 3550800
3.1.7.12 3795750 Ext 4500
3.1.7.13 4320410 Ext 401-402
3.1.7.14 4282800 Ext 2318
3.1.7.15 2347600 Ext 7500
3.1.7.16 3779555</t>
  </si>
  <si>
    <t>3.1.7.1 gaquintero@alcaldiabogota.gov.co
3.1.7.2 lubar.chaparro@gobiernobogota.gov.co
3.1.7.3 aavendano@sdp.gov.co / abracho@sdp.gov.co
3.1.7.4 dcrestrepo@educacionbogota.gov.co / emartinezb@educacionbogota.gov.co
3.1.7.5 bhguerrero@saludcapital.gov.co / lbuitrago@saludcapital.gov.co
3.1.7.6 ana.gual@ambientebogota.gov.co / fracisco.castro@ambientebogota.gov.co
3.1.7.7 fplazas@desarrolloeconomico.gov.co / dconstain@desarrolloeconomico.gov.co
3.1.7.8 cjasbleydy@sdis.gov.co
3.1.7.9 giancarlo.suescun@scj.gov.co / claudia.hormaza@scj.gov.co / ivan.zapata@scj.gov.co
3.1.7.10 evasquezr@secretariajuridica.gov.co / mlcastellanos@secretariajuridica.gov.co / acastrom@secretariajuridica.gov.co
3.1.7.11 juan.acosta@idpc.gov.co / marcela.ramirez@idpc.gov.co
3.1.7.12 liliana.valencia@idartes.gov.co / viviana.ortiz@idartes.gov.co
3.1.7.13 mquiasua@fuga.gov.co / juribe@fuga.gov.co
3.1.7.14  mrubio@idiger.gov.co / dsuarez@idiger.gov.co
3.1.7.15 lgonzalez@catastrobogota.gov.co / amelo@catastrobogota.gov.co
3.1.7.16 marcela.marquez@umv.gov.co / vanessa.soto@umv.gov.co</t>
  </si>
  <si>
    <t>[(Sumatoria de ciudadanos encuestados en Bogotá que califican la frase "Las entidades públicas se coordinan y cooperan entre ellas para brindarme un mejor servicio" en el rango 9-10, en una escala de 1 a 10) / Sumatoria de ciudadanos encuestados en Bogotá]x100</t>
  </si>
  <si>
    <t>4.1 Aumento de la percepción positiva respecto a la idoneidad de los servidores públicos distritales, en la ciudad de Bogotá D.C.</t>
  </si>
  <si>
    <t>Sumatoria de visitas al canal presencial + sumatoria de llamadas y servicios IVR atendidos en la Línea 195 + sumatoria de consultas de la Guía de Trámites y Servicios + sumatoria de consultas al Portal Bogotá +sumatoria de peticiones registradas en Bogotá Te Escucha - SDQS</t>
  </si>
  <si>
    <t>Número de interacciones de la ciudadanía con la Red CADE</t>
  </si>
  <si>
    <t>(Puntaje del ciclo de servicio der Alcaldía Local 1 + … + Puntaje del ciclo del ciclo del servicio de Alcaldía local 20) / Número de Alcaldías Locales</t>
  </si>
  <si>
    <t>ND</t>
  </si>
  <si>
    <t>Acuerdo de Nivel de Servicios con Entidades Distritales presentes en los Centros Locales de Atención a Víctimas (CLAV), firmado</t>
  </si>
  <si>
    <t>2.1.4 Entidades Distritales que implementan los lineamientos establecidos por la Red Distrital de Quejas y Reclamos</t>
  </si>
  <si>
    <t>[Sumatoria de entidades que implementan los lineamientos establecidos por la Red Distrital de Quejas y Reclamos/ Sumatoria de entidades de la Administración Distrital] x 100</t>
  </si>
  <si>
    <t>3.1.1 Lineamientos para la gestión de peticiones ciudadanas</t>
  </si>
  <si>
    <t>Sumatoria de respuestas a peticiones de las Entidades Distritales evaluadas en Bogotá Te Escucha - SDQS.</t>
  </si>
  <si>
    <t>Sumatoria de entidades que reportan tener un sistema de gestión documental conectado a la plataforma Bogotá Te Escucha - SDQS</t>
  </si>
  <si>
    <t>3.1.6 Entidades distritales con mecanismos de radicación calificada en sus puntos de atención</t>
  </si>
  <si>
    <t>Entidades distritales que reportan tener al menos un punto de atención con mecanismos de radicación calificada</t>
  </si>
  <si>
    <t>Sumatoria de entidades distritales que reportan tener al menos un punto de atención con mecanismos de radicación calificada</t>
  </si>
  <si>
    <t>5.1.1  Entidades Distritales con puntos de atención idóneos para la atención a la ciudadanía</t>
  </si>
  <si>
    <t>Objetivo</t>
  </si>
  <si>
    <t>Usando escala 9-10 "Alto"</t>
  </si>
  <si>
    <t>Usando escala 6-10 "Medio-Alto" "Indiferente - De acuerdo"</t>
  </si>
  <si>
    <t>Pregunta Encuesta</t>
  </si>
  <si>
    <t>Indicador</t>
  </si>
  <si>
    <t>Indicador 2015</t>
  </si>
  <si>
    <t>Indicador 2016</t>
  </si>
  <si>
    <t>Indicador 2018</t>
  </si>
  <si>
    <t>¿Qué tan útil es realizar trámites y serviccios a través de …?</t>
  </si>
  <si>
    <t>Canal Presencial</t>
  </si>
  <si>
    <t>Bajo</t>
  </si>
  <si>
    <t>Diferencia en la percepción ciudadana respecto a utilidad de realizar trámites y servicios en el canal presencial frente a otros canales</t>
  </si>
  <si>
    <t>Medio</t>
  </si>
  <si>
    <t>Alto</t>
  </si>
  <si>
    <t>Llamada telefónica</t>
  </si>
  <si>
    <t>Internet computador</t>
  </si>
  <si>
    <t>Internet dispositivos móviles</t>
  </si>
  <si>
    <t>Correspondencia</t>
  </si>
  <si>
    <t>Recibo la misma información de todos los funcionarios a los que contacto en relación con mi solicitud y a través de cualquier canal.</t>
  </si>
  <si>
    <t>Porcentaje de ciudadanos que considera recibir la misma información de todos los funcionarios sin importar el canal</t>
  </si>
  <si>
    <t>Califique la frase</t>
  </si>
  <si>
    <t>Las entidades públicas se coordinan y cooperan entre ellas para brindarme un mejor servicio.</t>
  </si>
  <si>
    <t>Las entidades entienden las necesidades de los ciudadanos y ponen a su servicio mecanismos que le permitan interactuar fácilmente con éstas</t>
  </si>
  <si>
    <t>La Administración Pública tiene en cuenta mis opiniones para mejorar el servicio que ofrece</t>
  </si>
  <si>
    <t>La información que publican las entidades públicas a través de los diferentes canales es de fácil acceso para todas las personas, sin importar su condición.</t>
  </si>
  <si>
    <t>El servicio que ofrecen las entidades de la Administración Pública se ajusta a mis necesidades y expectativas</t>
  </si>
  <si>
    <t>Calificación de</t>
  </si>
  <si>
    <t xml:space="preserve">Amabilidad de la persona que lo atiende   </t>
  </si>
  <si>
    <t>Calidad de la asesoría recibida</t>
  </si>
  <si>
    <t>El lenguaje utilizado para ofrecerle información sobre trámites y servicios es claro y comprensible</t>
  </si>
  <si>
    <t>Conocimiento de la persona que lo atiende sobre los trámites y servicios que ofrecen</t>
  </si>
  <si>
    <t>Presentación personal de la persona que lo atiende</t>
  </si>
  <si>
    <t>Las entidades públicas garantizan la accesibilidad de sus  espacios físicos de atención y servicio al ciudadano</t>
  </si>
  <si>
    <t>Porcentaje de ciudadanos que considera que las entidades públicas garantizan la accesibilidad de los espacios públicos de atención</t>
  </si>
  <si>
    <t>Sencillez de los procesos para acceder a tramites, servicios o información</t>
  </si>
  <si>
    <t>Claridad de los procesos para acceder a tramites, servicios o información</t>
  </si>
  <si>
    <t>Información disponible, clara, completa y actualizada sobre requisitos y documentos necesarios</t>
  </si>
  <si>
    <t>Usando escala 9-10 "Alto" "De acuerdo"</t>
  </si>
  <si>
    <t>Plan de Acción de la Política Pública Distrital de Servicio a la Ciudadanía (PPDSC) - Actividades de ejecución intersectorial</t>
  </si>
  <si>
    <t>Secretaría General - Subsecretaría de Servicio a la Ciudadanía</t>
  </si>
  <si>
    <t>Instrucciones</t>
  </si>
  <si>
    <t>1. Diligenciar los datos requeridos de todas las celdas sombreadas en naranja:</t>
  </si>
  <si>
    <t>Zona</t>
  </si>
  <si>
    <t>Área / Concepto</t>
  </si>
  <si>
    <r>
      <t xml:space="preserve">Puntos
</t>
    </r>
    <r>
      <rPr>
        <i/>
        <sz val="9"/>
        <color theme="1"/>
        <rFont val="Calibri"/>
        <family val="2"/>
        <scheme val="minor"/>
      </rPr>
      <t>Por fuera de la Red CADE</t>
    </r>
  </si>
  <si>
    <t>Dirección del punto</t>
  </si>
  <si>
    <r>
      <rPr>
        <b/>
        <sz val="11"/>
        <color theme="1"/>
        <rFont val="Calibri"/>
        <family val="2"/>
        <scheme val="minor"/>
      </rPr>
      <t>Zona 1 - Recepción</t>
    </r>
    <r>
      <rPr>
        <sz val="11"/>
        <color theme="1"/>
        <rFont val="Calibri"/>
        <family val="2"/>
        <scheme val="minor"/>
      </rPr>
      <t xml:space="preserve">
Área que facilita el control del ingreso de los ciudadanos al punto de atención y sirve de filtro para evitar que la zona de espera y de atención se congestionen</t>
    </r>
  </si>
  <si>
    <t>1.1 Ingreso</t>
  </si>
  <si>
    <t>1.1.1 Adecuaciones para el acceso peatonal</t>
  </si>
  <si>
    <t>1.1.1.2 Disponibilidad de rampas o ascensores que faciliten el acceso de los ciudadanos en condiciones de discapacidad al punto de atención</t>
  </si>
  <si>
    <t>1.1.2 Controles de acceso</t>
  </si>
  <si>
    <t>1.1.2.1 Área de control de ingreso y salida, con registradores, detectores u otro mecanismo de seguridad</t>
  </si>
  <si>
    <t>1.2 Vestíbulo e información</t>
  </si>
  <si>
    <t>1.2.1 Señalización de ingreso</t>
  </si>
  <si>
    <t xml:space="preserve">1.2.1.1 Señales iluminadas, claras, legibles y con imagen institucional homogénea, que permitan identificar la distribución de espacios, zonas y áreas en el punto de atención, así como el lugar al que cada ciudadano debe dirigirse para obtener información, solicitar un turno o iniciar la gestión de su trámite / servicio </t>
  </si>
  <si>
    <t xml:space="preserve">1.2.1.2 Disponibilidad de mecanismos para garantizar la orientación de personas en condiciones de discapacidad, como información audible, táctil o guías que faciliten el desplazamiento del ciudadano hacia la zona requerida </t>
  </si>
  <si>
    <t>1.2.2 Punto de información</t>
  </si>
  <si>
    <t>1.2.2.1 Espacio con una o más personas para la entrega de información de los trámites y servicios que presta el punto de atención.</t>
  </si>
  <si>
    <t>1.2.2.3 Espacios para fila general y fila preferencial para acceder a los módulos de información y/o los módulos de asignación de turnos</t>
  </si>
  <si>
    <t>1.2.3 Solicitud de turnos</t>
  </si>
  <si>
    <t>1.2.3.1 Módulos o espacios para la asignación de turnos</t>
  </si>
  <si>
    <t>1.3 Radicación o correspondencia</t>
  </si>
  <si>
    <t>1.3.1 Radicación o correspondencia</t>
  </si>
  <si>
    <t>1.3.1.1 Disponibilidad de punto de radicación o correspondencia</t>
  </si>
  <si>
    <r>
      <rPr>
        <b/>
        <sz val="11"/>
        <color theme="1"/>
        <rFont val="Calibri"/>
        <family val="2"/>
        <scheme val="minor"/>
      </rPr>
      <t>Zona 2 - Permanencia</t>
    </r>
    <r>
      <rPr>
        <sz val="11"/>
        <color theme="1"/>
        <rFont val="Calibri"/>
        <family val="2"/>
        <scheme val="minor"/>
      </rPr>
      <t xml:space="preserve">
Está conformada por áreas que facilitan los procesos antes de la atención; se denominan también espacios de antesala</t>
    </r>
  </si>
  <si>
    <t>2.1 Sala de espera o hall de filas</t>
  </si>
  <si>
    <t>2.1.1 Sala de espera</t>
  </si>
  <si>
    <t>2.1.1.1 Disponibilidad de sillas de espera. Mínimo 4 por cada módulo de atención</t>
  </si>
  <si>
    <t>2.1.1.2 Disponibilidad de sillas prioritarias destinadas para adultos mayores, niños, mujeres embarazadas y población vulnerable, en general</t>
  </si>
  <si>
    <t>2.1.1.3 Área libre para personas en condición de discapacidad, lo suficientemente amplia para ubicar y manipular sillas de ruedas o accesorios de movilidad</t>
  </si>
  <si>
    <t>2.1.1.4 Señales iluminadas, claras, legibles y con imagen institucional homogénea, que permitan identificar la distribución de espacios y de áreas del punto de atención, así como el lugar en el que debe esperar cada ciudadano para la gestión de su trámite o servicio</t>
  </si>
  <si>
    <t>2.1.1.5 Señales iluminadas, claras, legibles y con imagen institucional homogénea, que indiquen las rutas de evacuación del punto de atención</t>
  </si>
  <si>
    <t>2.1.1.6 Elementos de primeros auxilios visibles y fácilmente accesibles</t>
  </si>
  <si>
    <t>2.1.1.7 Zona para elementos técnicos, centro de cómputo y acceso a conectividad, donde la norma lo requiera</t>
  </si>
  <si>
    <t>2.1.2 Servicios complementarios</t>
  </si>
  <si>
    <t>2.1.2.1 Disponibilidad de baños públicos por cada nivel del punto de atención</t>
  </si>
  <si>
    <t>2.1.2.2 Disponibilidad de baños públicos habilitados para personas en condición de discapacidad</t>
  </si>
  <si>
    <r>
      <rPr>
        <b/>
        <sz val="11"/>
        <color theme="1"/>
        <rFont val="Calibri"/>
        <family val="2"/>
        <scheme val="minor"/>
      </rPr>
      <t>Zona 3 - Atención</t>
    </r>
    <r>
      <rPr>
        <sz val="11"/>
        <color theme="1"/>
        <rFont val="Calibri"/>
        <family val="2"/>
        <scheme val="minor"/>
      </rPr>
      <t xml:space="preserve">
Está conformada por los módulos de atención y respuesta a los servicios y trámites que presta el punto de servicio</t>
    </r>
  </si>
  <si>
    <t>3.1 Módulos de atención</t>
  </si>
  <si>
    <t>3.1.1 Módulos de atención</t>
  </si>
  <si>
    <t>3.1.1.1 Sistema audiovisual para indicar el número de turno activo o nombre del ciudadano a atender</t>
  </si>
  <si>
    <t>3.1.1.2 Silla interlocutora</t>
  </si>
  <si>
    <t>3.1.1.3 Silla ergonómica para el funcionario</t>
  </si>
  <si>
    <t>3.1.1.4 Escritorio con superficie de trabajo</t>
  </si>
  <si>
    <t>En blanco</t>
  </si>
  <si>
    <t>Cumplimiento</t>
  </si>
  <si>
    <t>Línea Base Promedio Cumplimiento</t>
  </si>
  <si>
    <t>Proyecto de Inversión 984
Anteproyecto 2019</t>
  </si>
  <si>
    <t>3.1.8 Interacciones de la ciudadanía con la Red CADE</t>
  </si>
  <si>
    <t>A través de la adopción de lineamientos y protocolos específicos de servicio, el producto contribuye a la disminución en la dispersión de la calidad y los estándares de servicios encontrados en cada canal, en el indicador de resultado "Diferencia en la percepción ciudadana respecto a utilidad de realizar trámites y servicios en el canal presencial frente a otros canales"</t>
  </si>
  <si>
    <t>La Dirección Distrital de la Calidad del Servicio realizará visitas a los puntos de atención</t>
  </si>
  <si>
    <t>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espera y de atención, recurso humano y equipos por cada punto de atención con presencia de la entidad.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t>
  </si>
  <si>
    <t>La Alta Consejería para los Derechos de la Víctimas, la Paz y la Reconciliación reportará el número de entidades con acuerdo de nivel de servicios vigente en los CLAV</t>
  </si>
  <si>
    <t>Gustavo Quintero</t>
  </si>
  <si>
    <t>Alta Consejería para los Derechos de las Víctimas, la Paz y la Reconciliación</t>
  </si>
  <si>
    <t>gaquintero@alcaldiabogota.gov.co</t>
  </si>
  <si>
    <t>DNP - Programa Nacional de Servicio al Ciudadano - Encuesta Nacional de Percepción Ciudadana, Subsecretaría de Servicio a la Ciudadanía a partir de 2019</t>
  </si>
  <si>
    <t>Se relaciona con los indicadores de producto:
2.1.1 Decreto que regule aspectos institucionales de servicio a la ciudadanía
El indicador mide la expedición de un decreto para regular e integrar aspectos institucionales de servicio a la ciudadanía, entre los cuales se incluye la regulación de las instancias de coordinación de las entidades distritales para la implementación de la Política Pública Distrital de Servicio a la Ciudadanía.
2.1.2 Documento de lineamientos para el ejercicio del rol de defensor de la ciudadanía
El Defensor de la Ciudadanía se define como un directivo encargado de garantizar la implementación de la Política Pública Distrital de Servicio a la Ciudadanía, velar por la disposición de los recursos necesarios para la prestación efectiva de servicios y adoptar las medidas necesarias para que la ciudadanía obtenga respuestas de fondo a sus peticiones, entre otras acciones (Decreto 392 de 2018). Sin embargo, no existe un consenso entre las entidades respecto a la forma concreta en que se debe implementar esta figura y a los procedimientos que debe seguir el Defensor para llevar a cabo estas funciones. Por lo tanto, la Secretaría General emitirá un documentos con los lineamientos para el ejercicio de esta figura.
2.1.3 Entidades que reportan tener un sistema de asignación de turnos en al menos un 85% de sus puntos de atención priorizados
Los sistemas de asignación de turnos permiten contar con datos detallados de las interacciones de la ciudadanía, por canal, punto, fecha, tipo de trámite y tiempos de atención o de espera. A través de estos sistemas, las entidades pueden tener una visión integral del estado de la atención de forma centralizada, contando con más herramientas para coordinar su operación de forma efectiva. A modo de ejemplo, se encuentra el tablero de control de la Red CADE, que es alimentado con datos de un sistema de asignación de turnos. El tablero despliega información en directo sobre los puntos de atención CADE y SuperCADE, con toda la información respecto a las interacciones, y resaltando aquellos con un estado crítico por tener tiempos muy altos o mucha concentración de usuarios. La entidades pueden responder a estas contingencias de manera oportuna, coordinandose para redistribuir su personal, además de usar la información disponible para generar estrategias coordinadas con soluciones de mediano y largo plazo. Ejemplo de esto son los planes de contingencia desarrollados entre la Secretaría General y diferentes entidades. 
Por otra parte, cabe resaltar que los sistemas de asignación de turnos también facilitan el procesamiento y estudio de la información sobre trámites y servicios, al generar bases de datos que se pueden compartir rápidamente entre entidades, y que permiten un análisis integral de las interacciones, brindando un insumo de gran utilidad para la toma de decisiones concernientes a acciones transversales e intersectoriales.
2.1.4 Entidades Distritales que participan e implementan los lineamientos establecidos por la Red Distrital de Quejas y Reclamos
El producto se relaciona a la participación de entidades en la Red de Quejas y Reclamos, una instancia de interacción y cooperación entre los servidores responsables del proceso de quejas y reclamos de todas las entidades distritales liderada por la Veeduría Distrital, que tiene como propósito fortalecer el proceso de quejas y reclamos y contribuir al mejoramiento del Servicio a la Ciudadanía en el Distrito Capital.</t>
  </si>
  <si>
    <t>Los sistemas de asignación de turnos permiten contar con datos detallados de las interacciones de la ciudadanía, por canal, punto, fecha, tipo de trámite y tiempos de atención o de espera. A través de estos sistemas, las entidades pueden tener una visión integral del estado de la atención de forma centralizada, contando con más herramientas para coordinar su operación de forma efectiva. A modo de ejemplo, se encuentra el tablero de control de la Red CADE, que es alimentado con datos de un sistema de asignación de turnos. El tablero despliega información en directo sobre los puntos de atención CADE y SuperCADE, con toda la información respecto a las interacciones, y resaltando aquellos con un estado crítico por tener tiempos muy altos o mucha concentración de usuarios. La entidades pueden responder a estas contingencias de manera oportuna, coordinandose para redistribuir su personal, además de usar la información disponible para generar estrategias coordinadas con soluciones de mediano y largo plazo. Ejemplo de esto son los planes de contingencia desarrollados entre la Secretaría General y diferentes entidades. 
Por otra parte, cabe resaltar que los sistemas de asignación de turnos también facilitan el procesamiento y estudio de la información sobre trámites y servicios, al generar bases de datos que se pueden compartir rápidamente entre entidades, y que permiten un análisis integral de las interacciones, brindando un insumo de gran utilidad para la toma de decisiones concernientes a acciones transversales e intersectoriales.</t>
  </si>
  <si>
    <t>Porcentaje de entidades que implementan los lineamientos establecidos por la Red Distrital de Quejas y Reclamos.</t>
  </si>
  <si>
    <t>La Veeduría Distrital verifica el porcentaje de entidades distritales que particián e implementan los lineamientos establecidos en la Red Distrital de Quejas y Reclamos, a través de las actividades desarrolladas en sus nodos intersectoriales.</t>
  </si>
  <si>
    <t>El Defensor de la Ciudadanía se define como un directivo encargado de garantizar la implementación de la Política Pública Distrital de Servicio a la Ciudadanía, velar por la disposición de los recursos necesarios para la prestación efectiva de servicios y adoptar las medidas necesarias para que la ciudadanía obtenga respuestas de fondo a sus peticiones, entre otras acciones (Decreto 392 de 2018). Sin embargo, no existe un consenso entre las entidades respecto a la forma concreta en que se debe implementar esta figura y a los procedimientos que debe seguir el Defensor para llevar a cabo estas funciones. Por lo tanto, la Secretaría General emitirá un documentos con los lineamientos para el ejercicio de esta figura. El indicador mide la expedición de un documento de lineamientos para el ejercicio del rol de defensor del ciudadano.
Conforme a las solicitudes de la Secretaría Distrital de Planeación, el documento deberá incorporar el enfoque diferencial por orientación sexual e identidad de género.</t>
  </si>
  <si>
    <t>El indicador mide la expedición de un decreto para regular e integrar aspectos institucionales de servicio a la ciudadanía, entre los cuales se incluye la regulación de las instancias de coordinación de las entidades distritales para la implementación de la Política Pública Distrital de Servicio a la Ciudadanía. Conforme a las solicitudes de la Secretaría Distrital de Planeación, el decreto deberá incorporar el enfoque diferencial por orientación sexual e identidad de género.</t>
  </si>
  <si>
    <t>El documento permite orientar  de forma  clara  y  concreta  a  las  entidades  distritales  sobre  el  manejo  de  las  peticiones, teniendo  en  cuenta  el  marco  jurídico  aplicable,  los  lineamientos  transversales  de política   pública   que   intervienen   en   el   relacionamiento   Estado-ciudadano,   y   las recomendaciones  técnicas  que  permiten  fortalecer  a  las  entidades  en  términos  de eficiencia, celeridad, economía y transparencia. Así, el producto contribuye a una gestión adecuada de los requerimientos ciudadanía, mejorando la forma en que se atiende a las necesidades expresadas por la misma.</t>
  </si>
  <si>
    <t>Lilia Aurora Romero Lara</t>
  </si>
  <si>
    <t>laromero@alcaldiabogota.gov.co</t>
  </si>
  <si>
    <t>2021</t>
  </si>
  <si>
    <t>La Dirección Distrital de Calidad del Servicio selecciona aleatoriamente peticiones de cada entidad distrital y evalúa si cumplieron con el estándar establecido. Para el indicador se define el porcentaje de la muestra de peticiones que si cumplieron con el estándar.</t>
  </si>
  <si>
    <t>Las respuestas de entidades distritales a peticiones ciudadanas que cumplen con los criterios de calidad, calidez y manejo del sistema, son respuestas de fondo, que cumplen con una revisión detalladas de los requerimientos expresados por el ciudadano y que brindan información o soluciones pertinentes para cada caso. Un aumento de este tipo de respuestas lleva a que la Administración Distrital atienda cada vez mejor las necesidades expresadas por la ciudadanía.</t>
  </si>
  <si>
    <t>La Dirección Distrital de la Calidad del Servicio de la Secretaría General realiza evaluaciones de una muestra de peticiones de cada entidad distrital de forma mensual, examinando si estas cumplen con los criterios de calidad, calidez y manejo del sistema para dar una respuesta adecuada y de fondo a los requerimientos ciudadanos. Estas evaluaciones son fundamentales para evidenciar la capacidad del Distrito para responder a las necesidades expresadas por la ciudadanía, para identificar los casos críticos en que esto no se esté realizando, tomando las medidas pertinentes, y para exigir una mejora continua en la forma como las entidades se relacionan con los ciudadanos.</t>
  </si>
  <si>
    <t>Respuestas de entidades distritales a peticiones ciudadanas, evaluadas</t>
  </si>
  <si>
    <t>La conexión entre los sistemas de gestión documental y Bogotá Te Escucha posibilita gestionar las peticiones ciudadanas de una forma más eficiente. Este producto permite garantizar la trazabilidad de cada requerimiento y sus documentos, de forma que este sea atendido con respuestas de fondo, incluso si se traslada entre distintas dependencias y entidades. De esta forma, se contribuye a que las entidades mejoren su atención de las necesidades expresadas por la ciudadanía.</t>
  </si>
  <si>
    <t xml:space="preserve">El producto es una acción afirmativa para para identificar, diagnosticar y actuar oportunamente ante situaciones de discriminación, generando comunicación directa entre población vulnerable y las entidades distritales, y permitiendo una mejora en la atención de las necesidades expresadas por la ciudadanía. </t>
  </si>
  <si>
    <t>Lilia Aurora Romero</t>
  </si>
  <si>
    <t>El producto mide la cantidad de entidades que reportan tener al menos un punto de atención con mecanismos de radicación calificada. El concepto de radicación calificada implica que al momento de acudir al canal presencial para radicar, el ciudadano interactúe con funcionarios capacitados para validar los documentos presentados (verificando si los documentos o requisitos presentados permiten iniciar y completar el trámite sin necesidad de volver a llamar al ciudadano para realizar correcciones). Esto permite minimizar el número de interacciones fortuitas o desplazamientos innecesarios del ciudadano al punto de atención.</t>
  </si>
  <si>
    <t>El producto permite garantizar la accesibilidad a los puntos de atención por parte de más ciudadanos, permitiendo que más personas comuniquen de forma efectiva sus necesidades y que la Administración Distrital pueda responder ante estos requerimientos.</t>
  </si>
  <si>
    <t>El indicador mide qué tanto interactúan las entidades distritales con la ciudadanía a través de cada uno de los canales de atención, permitiendo conocer los cambios en el nivel de comunicación y de oferta de servicios entre ambas partes. Este producto, en conjunto con los datos de satisfacción ciudadana, permite identificar las fallas existentes en los canales de atención y tomar medidas oportunas para solucionarlas, contribuyendo a la atención efectiva de las necesidades expresadas por la ciudadanía a la Administración Distrital.</t>
  </si>
  <si>
    <t>FICHA TÉCNICA INDICADOR DE PRODUCTO 3.1.8</t>
  </si>
  <si>
    <t>El producto contempla las cualificaciones realizadas para mejorar las competencias de los informadores y coordinadores de la Red CADE en relación a sus competencias al prestar servicios, de forma que se genere un impacto positivo sobre la percepción ciudadana respecto a la "idoneidad" de los servidores.</t>
  </si>
  <si>
    <t>El producto permite evaluar los resultados de los módulos de cualificación respecto al conocimiento de informadores y la Red CADE sobre la Guía de Trámites y Servicios y otros temas pertinentes a la prestación de servicios. Esto con el objetivo de generar estrategias de mejora continua sobre los módulos desarrollados.</t>
  </si>
  <si>
    <t>El producto contempla las cualificaciones realizadas para mejorar las competencias de los servidores públicos de las entidades distritales en relación a sus competencias al prestar servicios, de forma que se genere un impacto positivo sobre la percepción ciudadana respecto a la "idoneidad" de los servidores.</t>
  </si>
  <si>
    <t>El producto permite evaluar los resultados de los módulos de cualificación respecto al conocimiento en temas pertinentes a la prestación de servicios. Esto con el objetivo de generar estrategias de mejora continua sobre los módulos desarrollados.</t>
  </si>
  <si>
    <t>Las piezas comunicaciones cualifican al ciudadano sobre los canales de atención dispuestos a su servicio, facilitando su acceso a los servicios prestados.</t>
  </si>
  <si>
    <t>El producto mide el número de entidades que reporta tener un 100% de cumplimiento de los criterios y estándares de calidad del servicio establecidos en el Manual de Servicio a la Ciudadanía, permitiendo impactar la percepción ciudadana respecto a la idoneidad de los espacios públicos de atención de servicios.</t>
  </si>
  <si>
    <t>Los puntos CADE y SuperCADE deben aumentar conforme a la demanda de servicios de las distintas localidades de la ciudad. Se deben crerar nuevos puntos, idóneos bajo la normatividad establecida, para atender a la ciudadanía.</t>
  </si>
  <si>
    <t>El indicador mide el cumplimiento de las entidades distritales sobre los acuerdos de nivel de servicio suscrito, realizando seguimiento a cada compromisos y a la evolución de variables con los tiempos de espera y de atención por entidad. Esta información se integrará con los sistemas de información de la Subsecretaría de Servicio a la Ciudadanía para identificar por cuáles razones un ciudadano puede cambiar sus hábitos de uso de un canal de atención. El indicador debe ser igual al número de entidades que participan en la Red CADE</t>
  </si>
  <si>
    <t>El indicador mide el cumplimiento de las entidades distritales sobre los acuerdos de nivel de servicio suscrito, realizando seguimiento a cada compromisos y a la evolución de variables con los tiempos de espera y de atención por entidad. Esta información se integrará con los sistemas de información de la Subsecretaría de Servicio a la Ciudadanía para identificar por cuáles razones un ciudadano puede cambiar sus hábitos de uso de un canal de atención.</t>
  </si>
  <si>
    <t>El indicador mide la elaboración de informes de percepción y la saisfacción ciudadana respecto a la calidad del servicio recibido por parte de las entidades distritales. Esta información se integrará con el análisis de datos de los sistemas de información de la Subsecretaría de Servicio a la Ciudadanía para identificar por cuáles razones un ciudadano puede cambiar sus hábitos de uso de un canal de atención</t>
  </si>
  <si>
    <t>El modelo de gestión de conocimiento definirá una hoja de ruta para identificar las estrategias que permitan optimizar la gestión de toda la información y procesos relevantes en la implementación de la Política Pública Distrital de Servicio a la Ciudadanía. Esto incluirá la gestión y procesamiento de la información relacionada a las interacciones de la ciudadanía por canal, punto de atención, entidad y trámite.</t>
  </si>
  <si>
    <t>Se verifica la implementación de las fases de diseño del modelo de gestión de conocimiento programadas: 1.Diagnóstico 2. Estructuración del Modelo</t>
  </si>
  <si>
    <t>Se relaciona con los indicadores de producto:
6.1.1 Elaboración de evaluaciones de cumplimiento de los acuerdos de nivel de servicios suscritos
El indicador mide el cumplimiento de las entidades distritales sobre los acuerdos de nivel de servicio suscrito, realizando seguimiento a cada compromisos y a la evolución de variables con los tiempos de espera y de atención por entidad. Esta información se integrará con los sistemas de información de la Subsecretaría de Servicio a la Ciudadanía para identificar por cuáles razones un ciudadano puede cambiar sus hábitos de uso de un canal de atención.
6.1.2 Medición de la satisfacción de la ciudadanía respecto a la calidad del servicio recibido
El indicador mide la elaboración de informes de percepción y la saisfacción ciudadana respecto a la calidad del servicio recibido por parte de las entidades distritales. Esta información se integrará con el análisis de datos de los sistemas de información de la Subsecretaría de Servicio a la Ciudadanía para identificar por cuáles razones un ciudadano puede cambiar sus hábitos de uso de un canal de atención.
6.1.3 Implementación de modelo de gestión del conocimiento
El modelo de gestión de conocimiento definirá una hoja de ruta para identificar las estrategias que permitan optimizar la gestión de toda la información y procesos relevantes en la implementación de la Política Pública Distrital de Servicio a la Ciudadanía. Esto incluirá la gestión y procesamiento de la información relacionada a las interacciones de la ciudadanía por canal, punto de atención, entidad y trámite.
6.1.4 Tablero de Control Ciudadano en operación
Permite la visualización de peticiones ciudadanas georreferenciadas, discriminadas por temática, entidad y localidad, entre otras variables. Es un insumo para conocer las interacciones ciudadanas y contribuir a la toma de decisiones acertadas respecto a la solución de requerimientos de la ciudadanía.</t>
  </si>
  <si>
    <t>Permite la visualización de peticiones ciudadanas georreferenciadas, discriminadas por temática, entidad y localidad, entre otras variables. Es un insumo para conocer las interacciones ciudadanas y contribuir a la toma de decisiones acertadas respecto a la solución de requerimientos de la ciudadanía.</t>
  </si>
  <si>
    <t>El indicador mide el número de actualizaciones realizadas al Tablero de Control Ciudadano</t>
  </si>
  <si>
    <t>El producto permite seguir las disposiciones dictadas en la Ley de Datos Personales, con el objetivo de fortalecer el derecho de los ciudadanos a conocer, actualizar y rectificar la información que sobre ellos se haya recolectado en las distintas bases de datos producidas por la prestación del servicio de las entidades. Esto permite simplificar los procesos en la gestión de trámites de la entidad.</t>
  </si>
  <si>
    <t>Los procesos de virtualización permiten generar trámites más sencillos, claros y de fácil acceso.</t>
  </si>
  <si>
    <t>Se relaciona con los indicadores de producto:
7.1.1 Formular anualmente una estrategia de simplificación, optimización y virtualización de trámites y servicios
Los procesos de virtualización permiten generar trámites más sencillos, claros y de fácil acceso.
7.1.2 Elaborar protocolo de protección de datos personales
El producto permite seguir las disposiciones dictadas en la Ley de Datos Personales, con el objetivo de fortalecer el derecho de los ciudadanos a conocer, actualizar y rectificar la información que sobre ellos se haya recolectado en las distintas bases de datos producidas por la prestación del servicio de las entidades. Esto permite simplificar los procesos en la gestión de trámites de la entidad
7.1.3 Elaborar metodología de cálculo de ahorro para los ciudadanos y para las entidades derivado de los procesos de simplificación, optimización y virtualización de trámites y servicios
El cálculo de ahorros por racionalización de trámites permite evidenciar la importancia de las estrategias de racionalización en la reducción de costos para la ciudadanía, el aumento de su satisfacción y los avances hacia un modelo de servicio más eficiente y centrado en el ciudadano.
7.1.4 Implementar enfoque de riesgos y canal web informativo y participativo para procesos de inspección, vigilancia y control. 
Permite priorizar los procesos de inspección de acuerdo a la clasificación de riesgo de cada establecimiento, de manera que se reduzca la saturación de procesos IVC entre los inspectores, y se pueda realizar un monitoreo completo y detallado a las inspecciones. Esto simplifica y mejorar los procesos de Inspección, Vigilancia y Control.</t>
  </si>
  <si>
    <t>Permite priorizar los procesos de inspección de acuerdo a la clasificación de riesgo de cada establecimiento, de manera que se reduzca la saturación de procesos IVC entre los inspectores, y se pueda realizar un monitoreo completo y detallado a las inspecciones. Esto simplifica y mejorar los procesos de Inspección, Vigilancia y Control.</t>
  </si>
  <si>
    <t>El cálculo de ahorros por racionalización de trámites permite evidenciar la importancia de las estrategias de racionalización en la reducción de costos para la ciudadanía, el aumento de su satisfacción y los avances hacia un modelo de servicio más eficiente y centrado en el ciudadano.</t>
  </si>
  <si>
    <t>El indicador mide la cantidad de pruebas de conocimiento aplicadas por la Dirección Distrital de Calidad del Servicio a los informadores y coordinadores de la Red CADE. Se debe mantener constante</t>
  </si>
  <si>
    <t>Puntos de atención de la Red CADE</t>
  </si>
  <si>
    <t>1.1.5 Estándar del servicio ofrecido en las Alcaldías Locales</t>
  </si>
  <si>
    <t>Se relaciona con los indicadores de producto:
1.1.1 Entidades distritales con al menos un objetivo específico de su plataforma estratégica orientado al mejoramiento del servicio a la ciudadanía
El producto contribuye a posicionar el área de servicio a la ciudadanía de cada entidad a nivel estratégico y misional, con objetivos que requieran la participación directa de directivos que incidan en las decisiones de fondo, así como las reservas presupuestales que estas necesiten, para llevar a cabo la ejecución efectiva de diversas actividades esenciales para el mejoramiento de la prestación de servicios. Esto, teniendo en cuenta que, de acuerdo a la Política Pública Distrital de Servicio a la Ciudadanía (art. 11), la ciudadanía debe ser la razón de ser de la Administración Pública y el centro del servicio, por lo que toda decisión estratégica debe priorizar el mejoramiento continuo de las áreas encargadas de brindarle atención directa. Así, se busca evitar casos de areas de servicio a la ciudadanía con baja incidencia dentro de las acciones estratégicas de las entidad, o con personal y recursos insuficientes para el desarrollo de sus actividades, caracterizadas por una baja aplicación del estándar de servicio requerido. De esta manera, se espera contribuir a que las áreas de servicio a la ciudadanía de las entidades cuenten con un rol que les permita implementar estándares altos y homogéneos del servicio en todos sus canales.
1.1.2 Acuerdo de Nivel de Servicios con Entidades Distritales que participan en el SuperCADE Virtual
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atención, recurso humano y recursos requeridos para la prestación del servicio.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
1.1.3 Entidades distritales que se comprometen a adoptar e implementar el Manual de Servicio a la Ciudadanía vigente expedido por la Secretaría General
El indicador mide la adopción del Manual que establece los protocolos, procedimientos, lineamientos y estándares para la atención directa del ciudadano en la Red CADE, de forma que el estándar del servicio en todos los puntos, canales y entidades sea uniforme y de calidad. Esto permite disminuir la brecha en la percepción ciudadana respecto a la calidad y utilidad de realizar trámites y servicios entre canales y entidades.
1.1.4 Acuerdos de Nivel de Servicio con las Entidades Distritales en la Red CADE
Un acuerdo de nivel de servicios es es un documento firmado entre la Secretaría General y una entidad presente en la Red CADE,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espera y de atención, recurso humano y equipos por cada punto de atención con presencia de la entidad.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
1.1.5 Estándar del servicio ofrecido en las Alcaldías Locales
Las Alcaldías Locales son uno de los primeros medios de contacto de la ciudadanía con la Administración Distrital, sobretodo en temas relacionado a las problemáticas y desarrollo del territorio cercano a su vivienda. Sin embargo, el estándar de atención aplicado por cada entidad en cada alcaldía puede ser deficiente en ocasiones.
La Dirección Distrital de la Calidad del Servicio realizará visitas de cliente incógnito a las Alcaldías para verificar la aplicación de este estándar, registrando un puntaje entre 0 y 100 del "ciclo de servicio", que consolida los hallazgos de la visita en términos de acceso, orientación, oportunidad del servicio, atención y resultados. 
A través de este producto, la Secretaría de Gobierno y las Alcaldías Locales se comprometen a tomar en cuenta la retroalimentación realizada como resultado de las visitas de cliente incógnito, y realizar las acciones necesarias para que el puntaje mejore progresivamente. Esto, de forma que se contibuya a disminuir la heterogeneidad en el estándar de servicio aplicado.
1.1.6 Acuerdo de Nivel de Servicios con Entidades Distritales presentes en los Centros Locales de Atención a Víctimas (CLAV)
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espera y de atención, recurso humano y equipos por cada punto de atención con presencia de la entidad.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t>
  </si>
  <si>
    <t>El indicador mide la cantidad de informadores y coordinadores de la Red CADE cualificados, incorporando incorporar el enfoque diferencial por orientación sexual e identidad de género. Se debe mantener constante</t>
  </si>
  <si>
    <t>El indicador mide la cantidad de servidores públicos de las entidades distritales cualificados, incorporar el enfoque diferencial por orientación sexual e identidad de género. Se debe mantener constante</t>
  </si>
  <si>
    <t>7.1.1 Trámites racionalizados</t>
  </si>
  <si>
    <t>Número de trámites racionalizados</t>
  </si>
  <si>
    <t>Sumatoria de trámites racionalizados</t>
  </si>
  <si>
    <t>7.1.3 Implementación de metodología de cálculo de ahorro por racionalización de trámites en el Distrito</t>
  </si>
  <si>
    <t>7.1.4 Implementación de matrices de riesgo para procesos de inspección, vigilancia y control</t>
  </si>
  <si>
    <t>1.1.3</t>
  </si>
  <si>
    <t>Sumatoria de ciudadanos encuestados en Bogotá que califican la frase "estoy satisfecho con los trámites y servicios brindados por las entidade públicas" en el rango 9-10, en una escala de 1-10 / Sumatoria de ciudadanos encuestados en Bogotá</t>
  </si>
  <si>
    <t>3.1 Aumento en el porcentaje de ciudadanos que consideran estar satisfechos con los trámites y servicios brindados por las entidades distritales, en la ciudad de Bogotá D.C.</t>
  </si>
  <si>
    <t>[(Sumatoria de ciudadanos encuestados en Bogotá que califican la utilidad de realizar trámites y servicios a través del canal presencial en el rango 6-10, en una escala de 1 a 10/Total ciudadanos que responden la pregunta)*100] - [(Sumatoria de ciudadanos encuestados en Bogotá que califican la utilidad de realizar trámites y servicios a través de canales no presenciales en el rango 6-10, en una escala de 1 a 10/Total ciudadanos que responden la pregunta)*100]</t>
  </si>
  <si>
    <t>El indicador mide la diferencia en la percepción ciudadana entre la utilidad de realizar trámites y servicios a través del canal presencial y la utilidad de realizarlos a través de canales no presenciales. El objetivo es disminuir esta diferencia, permitiendo que el alcance y los estándares del servicio ofrecido a través de cada canal sean óptimos y homogenizados.</t>
  </si>
  <si>
    <t>En la encuesta se revisan las preguntas correspondientes a "Qué tan útil es realizar trámites y servicios a través de…". 1. Se toma el porcentaje de ciudadanos que califica el canal presencial con puntaje dentro del rango (6-10). 2. Se toma el promedio del porcentaje de ciudadanos que califica los canales no presenciales. 3. Se calcula el valor absoluto de la resta de los porcentajes calculados en los pasos 1 y 2</t>
  </si>
  <si>
    <t>[Sumatoria de respuestas de las Entidades Distritales a peticiones ciudadanas evaluadas, con cumplimiento de los criterios de calidad, calidez y manejo del sistema / Sumatoria de peticiones evaluadas] x 100</t>
  </si>
  <si>
    <t>Entidades con Sistemas de Gestión Documental conectados a la plataforma Bogotá Te Escucha - SDQS</t>
  </si>
  <si>
    <t>Número de servidores públicos de las entidades distritales cualificados en temáticas relacionadas a servicio a la ciudadanía</t>
  </si>
  <si>
    <t>Número de pruebas de conocimiento aplicadas a los servidores públicos de las entidades distritales en temáticas relacionadas a servicio a la ciudadanía</t>
  </si>
  <si>
    <t>Porcentaje de ciudadanos encuestados que consideran estar satisfechos con los trámites y servicios brindados por las entidades distritales, en la ciudad de Bogotá D.C.</t>
  </si>
  <si>
    <t>En la Encuesta se revisa la pregunta correspondiente a "En una escala de 10 puntos, donde uno 1 es TOTALMENTE EN DESACUERDO y 10 TOTALMENTE DE ACUERDO, según su experiencia, ¿cómo califica cada una de las  siguientes frases referentes a las entidades públicas? ... estoy satisfecho con los trámites y servicios brindados por las entidade públicas"</t>
  </si>
  <si>
    <t xml:space="preserve">El indicador mide la cantidad de módulos presenciales para facilitar denuncias por actos de discriminación implementados en la Red CADE. Es una acción afirmativa para para identificar, diagnosticar y actuar oportunamente ante situaciones de discriminación, generando comunicación directa entre población vulnerable y las entidades distritales. </t>
  </si>
  <si>
    <t>4.1.1 Cualificación de informadores y coordinadores de la Red CADE en temáticas relacionadas al servicio a la ciudadanía</t>
  </si>
  <si>
    <t>4.1.3 Cualificación de servidores públicos de las entidades distritales en temáticas relacionadas al servicio a la ciudadanía</t>
  </si>
  <si>
    <t>Sumatoria de servidores públicos de las entidades distritales cualificados en temáticas relacionadas a servicio a la ciudadanía</t>
  </si>
  <si>
    <t>Sumatoria de informadores y coordinadores de la Red CADE cualificados en temáticas relacionadas a servicio a la ciudadanía</t>
  </si>
  <si>
    <t>Número de informadores y coordinadores de la Red CADE cualificados en temáticas relacionadas a servicio a la ciudadanía</t>
  </si>
  <si>
    <t>FICHA TÉCNICA INDICADOR DE PRODUCTO 3.1.9</t>
  </si>
  <si>
    <t xml:space="preserve">Se relaciona con los indicadores de producto:
4.1.1 Cualificación de informadores y coordinadores de la Red CADE
El producto contempla las cualificaciones realizadas para mejorar las competencias de los informadores y coordinadores de la Red CADE en relación a sus competencias al prestar servicios, de forma que se genere un impacto positivo sobre la percepción ciudadana respecto a la "idoneidad" de los servidores.
4.1.2 Aplicación de pruebas de conocimiento a informadores y coordinadores de la Red CADE
El producto permite evaluar los resultados de los módulos de cualificación respecto al conocimiento de informadores y la Red CADE sobre la Guía de Trámites y Servicios y otros temas pertinentes a la prestación de servicios. Esto con el objetivo de generar estrategias de mejora continua sobre los módulos desarrollados.
4.1.3 Cualificación de servidores públicos de las entidades distritales
El producto contempla las cualificaciones realizadas para mejorar las competencias de los servidores públicos de las entidades distritales en relación a sus competencias al prestar servicios, de forma que se genere un impacto positivo sobre la percepción ciudadana respecto a la "idoneidad" de los servidores.
4.1.4 Aplicación de pruebas de conocimiento a servidores públicos de las entidades distritales
El producto permite evaluar los resultados de los módulos de cualificación respecto al conocimiento en temas pertinentes a la prestación de servicios. Esto con el objetivo de generar estrategias de mejora continua sobre los módulos desarrollados.
</t>
  </si>
  <si>
    <t>Se relaciona con los indicadores de producto:
3.1.1 Acto administrativo de lineamientos para la gestión de peticiones ciudadanas expedido
El documento permite orientar  de forma  clara  y  concreta  a  las  entidades  distritales  sobre  el  manejo  de  las  peticiones, teniendo  en  cuenta  el  marco  jurídico  aplicable,  los  lineamientos  transversales  de política   pública   que   intervienen   en   el   relacionamiento   Estado-ciudadano,   y   las recomendaciones  técnicas  que  permiten  fortalecer  a  las  entidades  en  términos  de eficiencia, celeridad, economía y transparencia. Así, el producto contribuye a una gestión adecuada de los requerimientos ciudadanía, mejorando la forma en que se atiende a las necesidades expresadas por la misma.
3.1.2 Respuestas de Entidades Distritales a peticiones ciudadanas con cumplimiento de los criterios de calidad, calidez y manejo del sistema para brindar contestación de fondo a la ciudadanía
Las respuestas de entidades distritales a peticiones ciudadanas que cumplen con los criterios de calidad, calidez y manejo del sistema, son respuestas de fondo, que cumplen con una revisión detalladas de los requerimientos expresados por el ciudadano y que brindan información o soluciones pertinentes para cada caso. Un aumento de este tipo de respuestas lleva a que la Administración Distrital atienda cada vez mejor las necesidades expresadas por la ciudadanía.
3.1.3 Evaluación de respuestas de peticiones de las entidades distritales en Bogotá Te Escucha - SDQS
La Dirección Distrital de la Calidad del Servicio de la Secretaría General realiza evaluaciones de una muestra de peticiones de cada entidad distrital de forma mensual, examinando si estas cumplen con los criterios de calidad, calidez y manejo del sistema para dar una respuesta adecuada y de fondo a los requerimientos ciudadanos. Estas evaluaciones son fundamentales para evidenciar la capacidad del Distrito para responder a las necesidades expresadas por la ciudadanía, para identificar los casos críticos en que esto no se esté realizando, tomando las medidas pertinentes, y para exigir una mejora continua en la forma como las entidades se relacionan con los ciudadanos.
3.1.4 Sistemas de Gestión Documental conectados a la plataforma Bogotá Te Escucha - SDQS
La conexión entre los sistemas de gestión documental y Bogotá Te Escucha posibilita gestionar las peticiones ciudadanas de una forma más eficiente. Este producto permite garantizar la trazabilidad de cada requerimiento y sus documentos, de forma que este sea atendido con respuestas de fondo, incluso si se traslada entre distintas dependencias y entidades. De esta forma, se contribuye a que las entidades mejoren su atención de las necesidades expresadas por la ciudadanía.
3.1.5 Implementación de módulos para facilitar denuncias por tratamiento discriminatorio en la Red CADE
El producto es una acción afirmativa para para identificar, diagnosticar y actuar oportunamente ante situaciones de discriminación, generando comunicación directa entre población vulnerable y las entidades distritales, y permitiendo una mejora en la atención de las necesidades expresadas por la ciudadanía. 
3.1.6 Entidades Distritales con mecanismos de radicación calificada en sus puntos de atención
El producto mide la cantidad de entidades que reportan tener al menos un punto de atención con mecanismos de radicación calificada. El concepto de radicación calificada implica que al momento de acudir al canal presencial para radicar, el ciudadano interactúe con funcionarios capacitados para validar los documentos presentados (verificando si los documentos o requisitos presentados permiten iniciar y completar el trámite sin necesidad de volver a llamar al ciudadano para realizar correcciones). Esto permite minimizar el número de interacciones fortuitas o desplazamientos innecesarios del ciudadano al punto de atención.
3.1.7 Entidades distritales con cualificación anual de funcionarios públicos en lenguaje de señas colombiana o implementación de centros de relevo para atender a la población con discapacidad auditiva
El producto permite garantizar la accesibilidad a los puntos de atención por parte de más ciudadanos, permitiendo que más personas comuniquen de forma efectiva sus necesidades y que la Administración Distrital pueda responder ante estos requerimientos.
3.1.8 Número de interacciones de la ciudadanía con la Red CADE
El indicador mide qué tanto interactúan las entidades distritales con la ciudadanía a través de cada uno de los canales de atención, permitiendo conocer los cambios en el nivel de comunicación y de oferta de servicios entre ambas partes. Este producto, en conjunto con los datos de satisfacción ciudadana, permite identificar las fallas existentes en los canales de atención y tomar medidas oportunas para solucionarlas, contribuyendo a la atención efectiva de las necesidades expresadas por la ciudadanía a la Administración Distrital.
3.1.9 Elaboración de piezas comunicaciones de cualificación al ciudadano
Las piezas comunicaciones cualifican al ciudadano sobre los canales de atención dispuestos a su servicio, facilitando su acceso a los servicios prestados.</t>
  </si>
  <si>
    <t>6.1 Aumento en el número de ciudadanos de los cuales se tiene conocimiento 360</t>
  </si>
  <si>
    <t>Número de ciudadanos de los cuales se tiene conocimiento 360</t>
  </si>
  <si>
    <t>Sumatoria de ciudadanos de los cuales se tiene conocimiento 360</t>
  </si>
  <si>
    <t>Diseño de modelo de gestión del conocimiento en servicio a la ciudadanía</t>
  </si>
  <si>
    <t>(Sumatoria de fases de diseño de modelo de gestión de conocimiento en servicio a la ciudadanía realizadas / Sumatoria de fases de diseño de modelo de gestión de conocimiento en servicio a la ciudadanía planeadas) x 100</t>
  </si>
  <si>
    <t>El modelo de gestión de conocimiento definirá una hoja de ruta para identificar las estrategias que permitan optimizar la gestión de toda la información y procesos relevantes en la implementación de la Política Pública Distrital de Servicio a la Ciudadanía. El indicador implica la creación futura de un nuevo producto para la implementación del modelo.
Conforme a las solicitudes de la Secretaría Distrital de Planeación, el modelo deberá incorporar el enfoque diferencial por orientación sexual e identidad de género.</t>
  </si>
  <si>
    <t>El producto contribuye a la meta de resultado para aumentar el número de ciudadanos de los cuales se tiene conocimiento 360</t>
  </si>
  <si>
    <t>Luz Alejandra Barbosa Tarazona</t>
  </si>
  <si>
    <t>[Sumatoria de entidades distritales con al menos un objetivo específico de su plataforma estratégica orientado al mejoramiento del servicio a la ciudadanía, alineados al plan de acción de la PPDSC / Sumatoria de entidades que conforman la Estructura General del Distrito Capital] * 100</t>
  </si>
  <si>
    <t>[Sumatoria de entidades distritales con un acuerdo de nivel de servicios vigente para su participación en el SuperCADE Virtual / Sumatoria de entidades distritales que conforman la Estructura General del Distrito Capital] * 100</t>
  </si>
  <si>
    <t>1.1.3 Entidades distritales que adoptan e implementan el Manual de Servicio a la Ciudadanía vigente expedido por la Secretaría General</t>
  </si>
  <si>
    <t>Entidades que adoptan e implementan el manual de servicio a la ciudadanía, con enfoque diferencial, vigente</t>
  </si>
  <si>
    <t>Sumatoria de entidades distritales que adoptan e implementan el Manual de Servicio a la Ciudadanía vigente expedido por la Secretaría General</t>
  </si>
  <si>
    <t>Las Alcaldías Locales son uno de los primeros medios de contacto de la ciudadanía con la Administración Distrital, sobretodo en temas relacionado a las problemáticas y desarrollo del territorio cercano a su vivienda. Sin embargo, el estándar de atención aplicado por cada entidad en cada alcaldía puede ser deficiente en ocasiones.
La Dirección Distrital de la Calidad del Servicio realizará visitas de cliente incógnito a las Alcaldías para verificar la aplicación de este estándar, registrando un puntaje entre 0 y 100 del "ciclo de servicio", que consolida los hallazgos de la visita en términos de acceso, orientación, oportunidad del servicio, atención y resultados. Se realizará medición de canales presenciales o no presenciales.
A través de este producto, la Secretaría de Gobierno y las Alcaldías Locales se comprometen a tomar en cuenta la retroalimentación realizada como resultado de las visitas de clientew incógnito, y realizar las acciones necesarias para que el puntaje mejore progresivamente. Esto, de forma que se contibuya a disminuir la heterogeneidad en el estándar de servicio aplicado.</t>
  </si>
  <si>
    <t>2.1.2 Lineamiento para el ejercicio del rol de defensor de la ciudadanía</t>
  </si>
  <si>
    <t>Porcentaje de avance en la creación de documento de lineamientos para el ejercicio del rol de defensor de la ciudadanía</t>
  </si>
  <si>
    <t>(Sumatoria de fases de creación de documento de lineamientos para el ejercicio del rol de defensor de la ciudadanía completadas / Sumatoria de fases de creación y socialización de documento de lineamientos para el ejercicio del rol de defensor de la ciudadanía planeadas) x 100</t>
  </si>
  <si>
    <t>Sumatoria de entidades que reportan tener un sistema de asignación de turnos en los puntos de atención definidos</t>
  </si>
  <si>
    <t>Entidades que reportan tener un sistema de asignación de turnos en los puntos de atención definidos</t>
  </si>
  <si>
    <t>2.1.3 Entidades que reportan tener un sistema de asignación de turnos en los puntos de atención definidos</t>
  </si>
  <si>
    <t>[(Sumatoria de ciudadanos encuestados en Bogotá que califican la "Sencillez de los procesos para acceder a tramites, servicios o información"+ Sumatoria de ciudadanos encuestados en Bogotá que califican la "Claridad de los procesos para acceder a tramites, servicios o información"+ Sumatoria de ciudadanos encuestados en Bogotá que califican la "Pertinencia de los procesos para acceder a tramites, servicios o información" + Sumatoria de ciudadanos encuestados en Bogotá que califican la "calidad de los procesos para acceder a tramites, servicios o información"en el rango 9-10, en una escala de 1-10) / 4) /Sumatoria de ciudadanos encuestados en Bogotá]x100</t>
  </si>
  <si>
    <t>Se relaciona con los indicadores de producto:
5.1.1 Entidades Distritales con puntos de atención idóneos para la atención al ciudadano
El producto mide el número de entidades que reporta tener un 100% de cumplimiento de los criterios y estándares de calidad del servicio establecidos en el Manual de Servicio a la Ciudadanía, permitiendo impactar la percepción ciudadana respecto a la idoneidad de los espacios públicos de atención de servicios.
5.1.2 Puntos de atención CADE y SuperCADE en operación
Los puntos CADE y SuperCADE deben aumentar conforme a la demanda de servicios de las distintas localidades de la ciudad. Se deben crerar nuevos puntos, idóneos bajo la normatividad establecida, para atender a la ciudadanía.
5.1.3 Implementación de módulos de SuperCADE Virtual
El SuperCADE Virtual es una nueva plataforma que permite gestionar peticiones y consultar trámites de una forma fácil y rápida, a través de dispositivos móviles. Es una nueva herramienta que garantiza espacios virtuales adecuados para la prestación de servicios y facilita el acceso de la población al canal presencial, al disponer de información en sus módulos, en directo, sobre los trámites y servicios ofertados en cada punto, además de permitir consultar los puntos de atención en los que cada trámite presenta el menor tiempo de espera.</t>
  </si>
  <si>
    <t>El SuperCADE Virtual es una nueva plataforma que permite gestionar peticiones y consultar trámites de una forma fácil y rápida, a través de dispositivos móviles. Es una nueva herramienta que garantiza espacios virtuales adecuados para la prestación de servicios y facilita el acceso de la población al canal presencial, al disponer de información en sus módulos, en directo, sobre los trámites y servicios ofertados en cada punto, además de permitir consultar los puntos de atención en los que cada trámite presenta el menor tiempo de espera.</t>
  </si>
  <si>
    <t>3.1.2 Respuestas de entidades distritales a peticiones ciudadanas con cumplimiento de los criterios de calidad, calidez y manejo del sistema</t>
  </si>
  <si>
    <t>Número de Informes de satisfacción de la ciudadanía respecto a la calidad del servicio recibido</t>
  </si>
  <si>
    <t>Sumatoria de informes  de la satisfacción de la ciudadanía respecto a la calidad del servicio recibido</t>
  </si>
  <si>
    <t>Código Proyecto de Inversión</t>
  </si>
  <si>
    <t>998_222</t>
  </si>
  <si>
    <t>418_118</t>
  </si>
  <si>
    <t>800_118</t>
  </si>
  <si>
    <t>1031_121</t>
  </si>
  <si>
    <t>984_120</t>
  </si>
  <si>
    <t>7514_137; 7513_137</t>
  </si>
  <si>
    <t>4. Mejorar la cualificación de los servidores (as)</t>
  </si>
  <si>
    <t>4.1.4 Aplicación de pruebas de confirmación de entendimiento a servidores públicos de las entidades distritales en temáticas relacionadas a servicio a la ciudadanía</t>
  </si>
  <si>
    <t>4.1.2 Aplicación de pruebas de confirmación de entendimiento a informadores y coordinadores de la Red CADE</t>
  </si>
  <si>
    <t>6.1.2 Medición de la satisfacción de la ciudadanía respecto a la calidad del servicio recibido, con caracterización de ciudadanos 360</t>
  </si>
  <si>
    <t>6.1.3 Diseño de modelo para la gestión del conocimiento en servicio a la ciudadanía, alineado con MIPG</t>
  </si>
  <si>
    <t>Número de campañas comunicacionales de cualificación del ciudadano elaboradas</t>
  </si>
  <si>
    <t>Sumatoria de campañas comunicacionales diseñadas para fortalecer el conocimiento de la ciudadanía frente a los canales de atención, tramites y servicios ofertados</t>
  </si>
  <si>
    <t>3.1.9 Producción de campañas comunicacionales de cualificación al ciudadano</t>
  </si>
  <si>
    <t>Código Meta PDD</t>
  </si>
  <si>
    <t>ODS</t>
  </si>
  <si>
    <t>Meta ODS</t>
  </si>
  <si>
    <t>5. Igualdad de género
10. Reducción de las desigualdades</t>
  </si>
  <si>
    <t>5.1  Poner fin a todas las formas de discriminación contra todas las mujeres y las niñas en todo el mundo
10.2 De aquí a 2030, potenciar y promover la inclusión social, económica y política de todas las personas, independientemente de su edad, sexo, discapacidad, raza, etnia, origen, religión o situación económica u otra condición</t>
  </si>
  <si>
    <t>16.6 Crear a todos los niveles instituciones eficaces y transparentes que rindan cuentas</t>
  </si>
  <si>
    <t>16. Paz, Justicia e Instituciones Sólidas</t>
  </si>
  <si>
    <t>16.6 Crear a todos los niveles instituciones eficaces y transparentes que rindan cuentas
16.10 Garantizar el acceso público a la información y proteger las libertades fundamentales, de conformidad con las leyes nacionales y los acuerdos internacionales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</si>
  <si>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</si>
  <si>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9. Industria, Innovación e Infraestructuras</t>
  </si>
  <si>
    <t>9. Industria, Innovación e Infraestructuras
11. Ciudades y comunicades sostenibles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</si>
  <si>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11.7 De aquí a 2030, proporcionar acceso universal a zonas verdes y espacios públicos seguros, inclusivos y accesibles, en particular para las mujeres y los niños, las personas de edad y las personas con discapacidad</t>
  </si>
  <si>
    <t>16.7 Garantizar la adopción en todos los niveles de decisiones inclusivas, participativas y representativas que respondan a las necesidades</t>
  </si>
  <si>
    <t>10.2 De aquí a 2030, potenciar y promover la inclusión social, económica y política de todas las personas, independientemente de su edad, sexo, discapacidad, raza, etnia, origen, religión o situación económica u otra condición</t>
  </si>
  <si>
    <t>9.1 Desarrollar infraestructuras fiables, sostenibles, resilientes y de calidad, incluidas infraestructuras regionales y transfronterizas, para apoyar el desarrollo económico y el bienestar humano, haciendo especial hincapié en el acceso asequible y equitativo para todos
9.3 Aumentar el acceso de las pequeñas industrias y otras empresas, particularmente en los países en desarrollo, a los servicios financieros, incluidos créditos asequibles, y su integración en las cadenas de valor y los mercados
11.7 De aquí a 2030, proporcionar acceso universal a zonas verdes y espacios públicos seguros, inclusivos y accesibles, en particular para las mujeres y los niños, las personas de edad y las personas con discapacidad</t>
  </si>
  <si>
    <t>10. Reducción de las desigualdades</t>
  </si>
  <si>
    <t>9. Industria, Innovación e Infraestructuras
11. Ciudades y comunidades sostenibles</t>
  </si>
  <si>
    <t>16.6 Crear a todos los niveles instituciones eficaces y transparentes que rindan cuentas.</t>
  </si>
  <si>
    <t>16.6 Crear a todos los niveles instituciones eficaces y transparentes que rindan cuentas
8.2  Lograr niveles más elevados de productividad económica mediante la diversificación, la modernización tecnológica y la innovación, entre otras cosas centrándose en los sectores con gran valor añadido y un uso intensivo de la mano de obra</t>
  </si>
  <si>
    <t>16. Paz, Justicia e Instituciones Sólidas
8. Trabajo decente y crecimiento económico</t>
  </si>
  <si>
    <t>No. Indicador de producto al que contribuye en el Plan de Acción</t>
  </si>
  <si>
    <t>Compromiso esperado</t>
  </si>
  <si>
    <t>Nombre del Indicador</t>
  </si>
  <si>
    <t>Formula del Indicador</t>
  </si>
  <si>
    <t xml:space="preserve">Valor Línea Base </t>
  </si>
  <si>
    <t>Año Línea Base</t>
  </si>
  <si>
    <t>Inicio Ejecución Compromiso</t>
  </si>
  <si>
    <t>Finalización Ejecución Compromiso</t>
  </si>
  <si>
    <t>Trámites racionalizados</t>
  </si>
  <si>
    <t>1100_126</t>
  </si>
  <si>
    <t>Contacto 2018-2019</t>
  </si>
  <si>
    <t>[Número de puntos de atención presenciales con un sistema de atención de turnos implementado / Número de puntos de atención presenciales con programación para implementación de sistemas de asignación de turnos] x 100</t>
  </si>
  <si>
    <t>Número de servidores cualificados en lengua de señas en el año</t>
  </si>
  <si>
    <t>Implementar sistemas de asignación de turnos en todos los puntos de atención al ciudadano programados por la entidad</t>
  </si>
  <si>
    <t>Porcentaje de puntos de atención programados por la entidad con un sistema de atención de turnos implementado</t>
  </si>
  <si>
    <t>Al menos un servidor cualificado en lengua de señas, cada año</t>
  </si>
  <si>
    <t>La SDI reporta tener 5 objetivos estratégicos alineados a la PPDSC en el 2019</t>
  </si>
  <si>
    <t>Adopción del Manual de Servicio a la Ciudadanía vigente expedido por la Secretaría General</t>
  </si>
  <si>
    <t>Adopción del Manual de Servicio a la Ciudadanía Vigente expedido por la Secretaría General</t>
  </si>
  <si>
    <t>Adoptar el nuevo Manual de Servicio a la Ciudadanía vigente expedido por la Secretaría General</t>
  </si>
  <si>
    <t>7514_137</t>
  </si>
  <si>
    <t>7502_136; 7508_136; 7509_136</t>
  </si>
  <si>
    <t>Adoptar e implementar el nuevo Manual de Servicio a la Ciudadanía</t>
  </si>
  <si>
    <t>1066_127</t>
  </si>
  <si>
    <t>1122_127</t>
  </si>
  <si>
    <t>Se procederá a evaluar con las áreas correspondientes la creación de un objetivo específico de la plataforma estratégica de la entidad orientado al mejoramiento del servicio a la ciudadanía.</t>
  </si>
  <si>
    <t>Establecer estrategias para evaluar la calidad de gestión de las peticiones de acuerdo a los criterios y tomar las oportunidades de mejora que surjan de dicha evaluación.</t>
  </si>
  <si>
    <t xml:space="preserve">El Modelo de transformación organizacional de la entidad contempla objetivos estratégicos que están alineados con el servicio a la ciudadanía . 
</t>
  </si>
  <si>
    <t>Adriana Castro Muñoz (acastrom@secretariajuridica.gov.co 381 3000 Ext.1578)
mlcastellanos@secretariajuridica.gov.co
gealfaroy@secretariajuridica.gov.co</t>
  </si>
  <si>
    <t>Sumatoria de acuerdo firmados de nivel de servicios vigentes con la Secretaría General</t>
  </si>
  <si>
    <t>Número de servidores cualificados en lengua de señas</t>
  </si>
  <si>
    <t>Servidores cualificados en lengua de señas</t>
  </si>
  <si>
    <t>Al menos un servidor cualificado en lengua de señas</t>
  </si>
  <si>
    <t>La Secretaría Distrital de la Mujer tiene acciones planteadas en los diferentes planes de accion de la entidad encaminados a fortalecer la gestión institucional de servicio a la ciudadanía, a través del cumplimiento de los atributos de servicio efectivo, cálido y confiable y en el plan  estratégico de la entidad en el objetivo 7 que se refiere a la consolidación de una entidad innovadora y eficiente donde se menciona que entre otros aspectos se tiene en cuenta la Política Pública Distrital de Servicio a la Ciudadanía.
Es de aclarar que a partir del nuevo plan de desarrollo (2020-2024) el plan estratégico y/o plataforma estratégica de la Entidad será actualizada.</t>
  </si>
  <si>
    <t>Se actualizará el Manual de Atención a la Ciudadanía de la Secretaría Distrital de la Mujer una vez se expida el nuevo Manual de Servicio a la Ciudadanía por parte de la Secretaría General de la Alcaldía Mayor de Bogotá.</t>
  </si>
  <si>
    <t>La Secretaría Distrital de la Mujer está comprometida en brindar un servicio más amable y efectivo a la ciudadanía, por lo cual, mejorará los mecanismos de información y comunicación entre la ciudadanía y la Secretaría.</t>
  </si>
  <si>
    <t>La Secretaría Distrital de la Mujer actualmente se encuentra en proceso de implementación de la conexión del Sistema Distrital de Quejas y Soluciones, Bogotá Te Escucha con los Sistemas de Gestión Documental, ORFEO.</t>
  </si>
  <si>
    <t>Alinear los instrumentos de planeación de la Entidad con la Política Pública Distrital de Servicio a la Ciudadanía.</t>
  </si>
  <si>
    <t>Adoptar el nuevo Manual de Servicio a la Ciudadanía.</t>
  </si>
  <si>
    <t>Mejorar la calidad de las respuestas en el sistema “Bogotá Te Escucha”.</t>
  </si>
  <si>
    <t>Conectar el Sistema Distrital de Quejas y Soluciones, Bogotá Te Escucha con los Sistemas de Gestión Documental</t>
  </si>
  <si>
    <t>Un (1) Manual de Servicio a la Ciudadanía adoptado.</t>
  </si>
  <si>
    <t>Adopción del Manual de Servicio a la Ciudadanía vigente</t>
  </si>
  <si>
    <t>95% de las respuestas a peticiones con cumplimiento de los criterios de calidad, calidez y manejo del sistema</t>
  </si>
  <si>
    <t>(Número de peticiones evaluadas con cumplimiento de los criterios de calidad, calidez y manejo del sistema / Número de peticiones evaluadas)*100</t>
  </si>
  <si>
    <t>Un (1) Sistema de Gestión Documental Integrado a Bogotá Te Escucha - SDQS</t>
  </si>
  <si>
    <t xml:space="preserve">Oficina Aseosora de Planeación 
Subsecretaría de Gestión Corporativa </t>
  </si>
  <si>
    <t>Jefa de la Oficina Aseosora de Planeación
Subsecretaria de Gestión Corporativa</t>
  </si>
  <si>
    <t>Ana Silvia Olano Aponte
Sandra Liliana Roya Blanco</t>
  </si>
  <si>
    <t>aolano@sdmujer.gov.co
sroya@sdmujer.gov.co</t>
  </si>
  <si>
    <t xml:space="preserve">Subsecretaría de Gestión Corporativa </t>
  </si>
  <si>
    <t>Subsecretaria de Gestión Corporativa</t>
  </si>
  <si>
    <t>Sandra Liliana Roya Blanco</t>
  </si>
  <si>
    <t>sroya@sdmujer.gov.co</t>
  </si>
  <si>
    <t xml:space="preserve">Direccción de Gestión Administrativa y Financiera
Subsecretaría de Gestión Corporativa </t>
  </si>
  <si>
    <t>Directora de Gestión Administrativa y Financiera
Subsecretaria de Gestión Corporativa</t>
  </si>
  <si>
    <t>Liliana Patricia Hernández Hurtado
Sandra Liliana Roya Blanco</t>
  </si>
  <si>
    <t>lhernandez@sdmujer.gov.co
sroya@sdmujer.gov.co</t>
  </si>
  <si>
    <t>En la integración a la oferta virtual, se plantea la articulación de los trámites disponibles completamente en línea en la Ventanilla Única de la Construcción VUC. Así como los trámites disponibles en línea que no pertenecen a la cadena de urbanismo y construcción.</t>
  </si>
  <si>
    <t>Total Costo
2019-2028</t>
  </si>
  <si>
    <t>Enfoque</t>
  </si>
  <si>
    <t xml:space="preserve">
Derechos Humanos;
Género;
Poblacional;
Diferencial;
Ambiental
</t>
  </si>
  <si>
    <t>Derechos Humanos;
Poblacional;
Diferencial;
Género</t>
  </si>
  <si>
    <t>Poblacional;
Diferencial;
Género;
Derechos Humanos</t>
  </si>
  <si>
    <t>Derechos Humanos;
Género;
Poblacional;
Diferencial</t>
  </si>
  <si>
    <t>Poblacional;
Diferencial;
Territorial;
Ambiental</t>
  </si>
  <si>
    <t>Diferencial;
Género;
Territorial</t>
  </si>
  <si>
    <t>Ambiental</t>
  </si>
  <si>
    <t>No Aplica</t>
  </si>
  <si>
    <t>Derechos Humanos;
Género;
Poblacional;
Diferencial;
Ambiental</t>
  </si>
  <si>
    <t>Diferencial;
Género</t>
  </si>
  <si>
    <t>Derechos Humanos;
Diferencial;
Género</t>
  </si>
  <si>
    <t>Poblacional;
Derechos Humanos;
Género;
Diferencial;
Territorial</t>
  </si>
  <si>
    <t>Poblacional;
Diferencial</t>
  </si>
  <si>
    <t xml:space="preserve">Territorial
</t>
  </si>
  <si>
    <t>Diferencial;
Género;
Ambiental</t>
  </si>
  <si>
    <t>Territorial</t>
  </si>
  <si>
    <t>3.1.7 Entidades distritales con servidores públicos cualificados en lengua de señas colombiana o implementación del centros de relevo de MINTIC, para atender a la población con discapacidad auditiva</t>
  </si>
  <si>
    <t>Entidades distritales con servidores públicos cualificados en lengua de señas colombiana  o implementación del Centro de Relevo de MINTIC para atender a la población con discapacidad auditiva</t>
  </si>
  <si>
    <t>Sumatoria de entidades distritales con servidores públicos cualificados en lengua de señas colombiana o implementación del Centro de Relevo de MINTIC, para atender a la población con discapacidad auditiva</t>
  </si>
  <si>
    <t>Para servicios actuales y nuevos, (Archivo Central de Predios, Segundo piso del Sueprcade CAD - punto único de atención especializada) se ha venido haciendo la interacción con Secretaría General para instalar el Sistema de Asignación de Turnos.
Con la implementación del SAT en el punto de archivo y 2do piso torre CAD, la entidad completa el 92% de sus puntos.</t>
  </si>
  <si>
    <t>Astrid Maria Bracho (abracho@sdp.gov.co 3358000) / Directora de Servicio al Ciudadano
Nancy Elizabeth Moreno Segura / Dirección de Planeación nmoreno@sdp.gov.co
Yolanda Calderón Saavedra (ycalderon@sdp.gov.co)
Martha Stella Guevara (mguevara@sdp.gov.co)</t>
  </si>
  <si>
    <t>Si bien el Plan Estratégico 2016-2020 del IDPC contempla un objetivo general de fortalecimiento institucional y durante esta administración se han realizado acciones orientadas al mejoramiento del servicio a la ciudadanía, estas acciones no están explícitamente definidas como un "objetivo específico de la plataforma estratégica". Por consiguiente, esta actividad se hará al momento de realizar la armonización de la plataforma estratégica del Instituto con el nuevo Plan de Desarrollo Distrital, durante el último trimeste del año 2020.</t>
  </si>
  <si>
    <t>El IDPC se encuentra vinculado al Supercade virtual a través de os componentes de Bogotá Te Escucha- SDQS y la Guía de Trámites y Servicios y Mapa Callejero.</t>
  </si>
  <si>
    <t xml:space="preserve">En 2018, el IDPC elaboró y adoptó el Modelo de Atención a la Ciudadanía y Grupos de Interés, con su respectivo Manual Operativo, que se encuentra publicado en el micrositio de Transparencia y Atención a la Ciudadanía del Instituto. Por lo tanto, una vez esté adoptado el Manual Distrital de Servicio a la Ciudadanía, se procederá a su armonización.
Los recursos destinados para esta actividad son los mismos previstos para el desarrollo de la actividad 1 de esta matriz. </t>
  </si>
  <si>
    <t>7.1.5</t>
  </si>
  <si>
    <t>Virtualización de trámites de la Secretaría Distrital de Gobierno</t>
  </si>
  <si>
    <t>10 trámites virtualizados de la Secretaría Distrital de Gobierno</t>
  </si>
  <si>
    <t>Sumatoria de trámites de la Secretaría Distrital de Gobierno virtualizados</t>
  </si>
  <si>
    <t>Acuerdo de nivel de servicios firmado entre la Secretaría General y la Secretaría Distrital de Gobierno, para participación en el SuperCADE Virtual</t>
  </si>
  <si>
    <t>Al menos un puntaje de 85 de cumplimiento con el estándar de calidad del ciclo del servicio en las Alcaldías Locales, en el 2028</t>
  </si>
  <si>
    <t>Porcentaje de respuesta a peticiones ciudadanas con cumplimiento de los criterios de calidad, calidez y manejo del sistema</t>
  </si>
  <si>
    <t>10% de los servidores SAC con formación en lenguaje de señas</t>
  </si>
  <si>
    <t>Porcentaje de servidores SAC cualificados en lengua de señas</t>
  </si>
  <si>
    <t>(Total servidores SAC cualificados en lengua de señas, en el año / Total servidores SAC)*100</t>
  </si>
  <si>
    <t>3.3.1.15.07.42.1128</t>
  </si>
  <si>
    <t>Gasto de Inversión</t>
  </si>
  <si>
    <t>Se gestiona la implementación del Sistema de Asignación de Turnos en 3 Alcaldías vigencia 2018 y ampliar cobertura a 21 puntos 219
Línea base: 1 punto con sistema de asignación de turnos en 2017, de 20 (=5%)
Meta: 100% de los 20 puntos con sistema de asignación de turnos en 2019</t>
  </si>
  <si>
    <t>Jefe de Oficina Asesora de Planeación</t>
  </si>
  <si>
    <t>Rosa Salcedo Camelo</t>
  </si>
  <si>
    <t>rsalcedo@serviciocivil.gov.co</t>
  </si>
  <si>
    <t>Subdirección de Gestión Corporativa y Control Disciplinario</t>
  </si>
  <si>
    <t>Subdirectora de Gestión Corporativa y Control Disciplinario</t>
  </si>
  <si>
    <t>Karol Nerith León Prieto</t>
  </si>
  <si>
    <t>kleon@serviciocivil.gov.co</t>
  </si>
  <si>
    <t>Karol Nerith Leon Prieto (Subdirectora de Gestión Corporativa y Control Disciplinario, kleon@serviciocivil.gov.co 3680038 ext  1403)
agodoy@serviciocivil.gov.co
ssolorzano@serviciocivil.gov.co
lmontero@serviciocivil.gov.co
contacto@serviciocivil.gov.co</t>
  </si>
  <si>
    <t>Entidades Distritales con acuerdo de nivel de servicios para su participación en el SuperCADE Virtual</t>
  </si>
  <si>
    <t>1.1.2 Entidades Distritales con acuerdo de nivel de servicios para su participaciòn en el SuperCADE Virtual</t>
  </si>
  <si>
    <t>1.1.4 Entidades distritales presentes en la Red CADE con acuerdo de nivel de servicios</t>
  </si>
  <si>
    <t>1.1.6 Entidades Distritales presentes en los Centros Locales de Atención a Víctimas (CLAV) con acuerdo de nivel de servicios</t>
  </si>
  <si>
    <t>Porcentaje de entidades en los Centros Locales de Atención a Víctimas (CLAV) con acuerdo de nivel de servicios vigente</t>
  </si>
  <si>
    <t>Servidores de servicio a la ciudadanía cualificados en lengua de señas</t>
  </si>
  <si>
    <t>Incluir en el PIC capacitacion en lengua de señas</t>
  </si>
  <si>
    <t>Subdirección de Gestión Corporativa
Oficina Asesora de Planeación</t>
  </si>
  <si>
    <t>Subdirectora de Gestión Corporativa
Jefe Oficina Asesora de Planeación</t>
  </si>
  <si>
    <t>Licette Yobelly Moros León
Sonia Cordoba Alvarado</t>
  </si>
  <si>
    <t>lmoros@fuga.gov.co
scordoba@fuga.gov.co</t>
  </si>
  <si>
    <t>Licette Yobelly Moros León</t>
  </si>
  <si>
    <t>lmoros@fuga.gov.co</t>
  </si>
  <si>
    <t>Sumatoria de entidades que incluyen un capítulo de servicio a la ciudadanía es sus esquemas de rendición de cuenta</t>
  </si>
  <si>
    <t>3.1.10 Entidades distritales que incluyen un capítulo de servicio a la ciudadanía es sus esquemas de rendición de cuentas</t>
  </si>
  <si>
    <t>Número de entidades distritales que incluyen un capítulo de servicio a la ciudadanía es sus esquemas de rendición de cuentas</t>
  </si>
  <si>
    <t>Clara Esperanza Salazar Arango (czalazar@shd.gov.co 3385138) / Jefe de Oficina de Atención al Ciudadano
Aleida Fonseca Marín (afonsecam@shd.gov.co 3385138)</t>
  </si>
  <si>
    <t>[Número de puntos de atención presenciales programados por la entidad con un sistema de atención de turnos implementado / Numero de puntos de atención presenciales programados por la Entidad para la implementación de un sistema de asignación de turnos] x 100</t>
  </si>
  <si>
    <t>Se implementará centro de relevo</t>
  </si>
  <si>
    <t>Al menos un punto de atención con disponibilidad de equipos de cómputo y funcionarios capacitados para el uso del centro de relevo</t>
  </si>
  <si>
    <t>3-3-1-15-7-43-1028-189</t>
  </si>
  <si>
    <t>1028_117</t>
  </si>
  <si>
    <t xml:space="preserve">Se implementara centro de relevo </t>
  </si>
  <si>
    <t>Diego Ivan Bernal</t>
  </si>
  <si>
    <t>dibernal@desarrolloeconomico.gov.co</t>
  </si>
  <si>
    <t>Diego Alejandro Constaín (dconstain@desarrolloeconomico.gov.co 3693777 ext 272)</t>
  </si>
  <si>
    <t>Secretaría de Educación Distrital</t>
  </si>
  <si>
    <t>1055_112</t>
  </si>
  <si>
    <t>Diana Carolina Restrepo Vélez (dcrestrepo@educacionbogota.edu.co 3241000 ext 3400) / Jefe Oficina de Servicio al Ciudadano
Edson Martínez Baena (emartinezb@educacionbogota.gov.co)</t>
  </si>
  <si>
    <t>7524_201</t>
  </si>
  <si>
    <t>Beatríz Guerrero Africani (BHGuerrero@saludcapital.gov.co) / Directora de Servicio a la Ciudadanía
Dagoberto Gómez (D1Gomez@saludcapital.gov.co ext 9690)</t>
  </si>
  <si>
    <t>Subsecretaría</t>
  </si>
  <si>
    <t>Subsecretaria</t>
  </si>
  <si>
    <t>Carine Pening</t>
  </si>
  <si>
    <t>cpening@sdis.gov.co</t>
  </si>
  <si>
    <t>Erwin Gaeth Mera (egaeth@sdis.gov.co) / Responsable Servicio Integral de Atención a la Ciudadanía SIAC
Ana Mercedes Acosta Esteban (aacostae@sdis.gov.co 3279797 Ext.20301)</t>
  </si>
  <si>
    <t>Secretaría Distrital de Cultura Recreación y Deporte</t>
  </si>
  <si>
    <t>Martha Lucía Cardona Visbal</t>
  </si>
  <si>
    <t>martha.cardona@scrd.gov.co</t>
  </si>
  <si>
    <t>Estefanie Natalia Paz Castillo (estefanie.paz@scrd.gov.co 3274850 Ext 778)</t>
  </si>
  <si>
    <t>Servidores cualificados en lengua de señas en el año</t>
  </si>
  <si>
    <t>Se plantea la actividad con una lìnea base de 71% correspondiente al porcentaje de cumplimiento de la Sede principal en Avenida Caracas # 54 – 38, sin incluir los puntos de la Red CADE. La Secretaría General, será la encargada de realizar las actividades sobre los puntos CADE y SuperCADE</t>
  </si>
  <si>
    <t>na Milena Gual (ana.gual@ambientebogota.gov.co 3778899) / Coordinadora Atención al Ciudadano
Francisco Castro francisco.castro@ambientebogota.gov.co
Paola Moreno Rojas paola.moreno@ambientebogota.gov.co 3778899 Ext. 8877) /Contratista Subsecretaría General y de Control Disciplinario</t>
  </si>
  <si>
    <t>1044_113</t>
  </si>
  <si>
    <t>Eliana Martiza Rojas</t>
  </si>
  <si>
    <t>Eliana Martiza Rojas Rios / Directora de Servicio al Ciudadano
Gloria Calderón (gcalderon@movilidadbogota.gov.co)
José Rafael Suárez (jsuarez@movilidadbogota.gov.co 3649400 ext 7408)</t>
  </si>
  <si>
    <t>Secretaría Distrital de Seguridad</t>
  </si>
  <si>
    <t>Claudia Ximena Hormaza (Claudia.hormaza@scj.gov.co 3779595 ext 1085)
Gloria Helena Patiño (gloria.patiño@scj.gov.co 3779595 Ext 1141)</t>
  </si>
  <si>
    <t>Subdirección Administrativa, Financiera y de Control Disciplinario
Oficina Asesora de Planeación</t>
  </si>
  <si>
    <t>Subdirectora
Jefe de Oficina Asesora</t>
  </si>
  <si>
    <t>Marelvi Mari Montes Arroyo
Isaías Sánchez Rivera</t>
  </si>
  <si>
    <t xml:space="preserve">mmontes@dadep.gov.co
isanchez@dadep.gov.co
</t>
  </si>
  <si>
    <t>Marelvi Mari Montes Arroyo</t>
  </si>
  <si>
    <t>mmontes@dadep.gov.co</t>
  </si>
  <si>
    <t>Isaías Sánchez Rivera</t>
  </si>
  <si>
    <t>isanchez@dadep.gov.co</t>
  </si>
  <si>
    <t>mmontes@dadep.gov.co / lbautista@dadep.gov.co</t>
  </si>
  <si>
    <t>dcorjuela@foncep.gov.co
mcgonzalez@foncep.gov.co (Contratista OAP)</t>
  </si>
  <si>
    <t>Al menos un servidor cualificado en leangua se señas</t>
  </si>
  <si>
    <t>lgonzalez@catastrobogota.gov.co</t>
  </si>
  <si>
    <t>En la actualidad la Entidad realiza un proceso de filtro en el momento de la radicacion, que cuando se requiere, tiene soporte adicionar por parte de atencion al usuario o en su defecto del area de interes,  en el cual se hace una revision juiciosa de los temas y requisitos pertinentes para cada uno de ellos.</t>
  </si>
  <si>
    <t>4,596,328</t>
  </si>
  <si>
    <t>Luz Stella Gómez Nossa (Profesional Servicio al Ciudadano lsgomezn@ipes.gov.co 2976030 ext 320)</t>
  </si>
  <si>
    <t>olsanchez@idep.edu.co
cplazas@idep.edu.co
eortiz@idep.edu.co</t>
  </si>
  <si>
    <t>*Jefe Oficina Asesora de Planeación
*Subdirector Técnico, Administrativo y Financiero</t>
  </si>
  <si>
    <t xml:space="preserve">*Kattia Pinzon
*Mauricio Díaz Lozano
</t>
  </si>
  <si>
    <t>Subdirector Técnico, Administrativo y Financiero</t>
  </si>
  <si>
    <t>Mauricio Díaz Lozano</t>
  </si>
  <si>
    <t>Rodolfo Carrillo (Profesional Universitario Atención a la Ciudadanía atencionalciudadano@idipron.gov.co 2112287)
defensorciudadano@idipron.gov.co</t>
  </si>
  <si>
    <t xml:space="preserve"> Objetivo número 4: “Fortalecer la Eficiencia Administrativa como eje de desarrollo de la Entidad”, asociado al proyecto de inversión 1148: Fortalecimiento de la Gestión Institucional de cara a la ciudadanía</t>
  </si>
  <si>
    <t xml:space="preserve">F.Gest.Inst.
Const  Parq.
Sost.Parq.
</t>
  </si>
  <si>
    <t>1148
1082
1145</t>
  </si>
  <si>
    <t>6477500 Ext. 227</t>
  </si>
  <si>
    <t>6605400  ext. 252</t>
  </si>
  <si>
    <t>6605400  ext. 252 (Hector Redondo)
6605400 ext. 367 (Javier Rios)</t>
  </si>
  <si>
    <t xml:space="preserve">Héctor Hugo Redondo Profesional Servicio a la Ciudadanía (hector.redondo@idrd.gov.co 6605400 ext 2004)
Janeth Ontibon Contratista OAP (janeth.ontibon@idrd.gov.co 6477500 ext 227) </t>
  </si>
  <si>
    <t>viviana.ortiz@idartes.gov.co</t>
  </si>
  <si>
    <t>1166_203</t>
  </si>
  <si>
    <t>3-1-2-02-02-06-Capacitación</t>
  </si>
  <si>
    <t>Cristina Natagaima (Profesional Atención al Ciudadano nnatagaima@idiger.gov.co 4292800 ext 2316)</t>
  </si>
  <si>
    <t>1171_227</t>
  </si>
  <si>
    <t>1181_227</t>
  </si>
  <si>
    <t>vanessa.soto@umv.gov.co</t>
  </si>
  <si>
    <t>yolima.perez@transmilenio.gov.co / diana.gonzalez@transmilenio.gov.co / Cristina.Sandoval@transmilenio.gov.co</t>
  </si>
  <si>
    <t>1.1.6</t>
  </si>
  <si>
    <t>Acuerdo de Nivel de Servicios con Entidades Distritales presentes en los Centros Locales de Atención a Víctimas (CLAV)</t>
  </si>
  <si>
    <t>1156_104</t>
  </si>
  <si>
    <t>uan Pablo Jaramillo (jpjaramillo@alcaldiabogota.gov.co 3813000 ext 2600, 3032,2616 )
Laura Nathalia Cardenas (lncardenas@alcaldiabogota.gov.co 3813000 ext 2616)
Jhon Mauricio Narvaez (jmnarvaez@alcaldiabogota.gov.co 3813000 ext 2600, 3032)
Yuli Marcela López (ymlopez@alcaldiabogota.gov.co 3813000 ext 2600,3032)
Javier Alejandro Guevara Piraban  (jaguevara@alcaldiabogota.gov.co)</t>
  </si>
  <si>
    <t>7.1.5 Virtualización de trámites de la Secretaría Distrital de Gobierno</t>
  </si>
  <si>
    <t>Número de trámites de la Secretaría Distrital de Gobierno virtualizados</t>
  </si>
  <si>
    <t>Subsecretario de Gestión Institucional</t>
  </si>
  <si>
    <t>6.1.5 Encuesta distrital del nivel de satisfacción de la Ciudadanía con los trámites y servicios prestados por las entidades distritales</t>
  </si>
  <si>
    <t>Sumatoria de encuestas distritales del nivel de satisfacción de la ciudadanía con los trámites y servicios prestados por las entidades distritale</t>
  </si>
  <si>
    <t>Nùmero de encuestas distritales del nivel de satisfacción de la Ciudadanía con los trámites y servicios prestados por las entidades distritales</t>
  </si>
  <si>
    <t>Poblacional</t>
  </si>
  <si>
    <t>100% de los puntos de atención presenciales programados con un sistema de asignación de turnos implementado</t>
  </si>
  <si>
    <t>3.1.2.1 Secretaría Distrital de Cultura, Recreación y Deporte
3.1.2.2 Secretaría Distrital de Gobierno
3.1.2.3 Secretaría Distrital de Hacienda
3.1.2.4 Secretaría Distrital de Planeación
3.1.2.5 Secretaría Distrital de Desarrollo Económico
3.1.2.6 Secretaría de Educación del Distrito
3.1.2.7 Secretaría Distrital de Salud
3.1.2.8 Secretaría Distrital de Integración Social
3.1.2.9 Secretaría Distrital de Ambiente
3.1.2.10 Secretaría Distrital de Movilidad
3.1.2.11Secretaría Distrital de Hábitat
3.1.2.12 Secretaría Distrital de la Mujer
3.1.2.13 Secretaría Distrital de Seguridad, Convivencia y Justicia
3.1.2.14 Secretaría Jurídica Distrital
3.1.2.15 DASCD
3.1.2.16 DADEP
3.1.2.17 IDARTES
3.1.2.18 IDIGER
3.1.2.19 IPES
3.1.2.20 IDEP
3.1.2.21 IDPC
3.1.2.22 IDRD
3.1.2.23 FUGA
3.1.2.24 UAECD
3.1.2.25 Transmilenio
3.1.2.26 UAERMV
3.1.2.27 FONCEP
3.1.2.28 IDU</t>
  </si>
  <si>
    <t>servidores públicos cualificados en lengua de señas colombiana o implementación del centros de relevo de MINTIC, para atender a la población con discapacidad auditiva</t>
  </si>
  <si>
    <t>Servidores cualificado en lengua de señas</t>
  </si>
  <si>
    <t>1.1.5</t>
  </si>
  <si>
    <t>Código Meta
PDD</t>
  </si>
  <si>
    <t>Documento</t>
  </si>
  <si>
    <t>Estrategia</t>
  </si>
  <si>
    <t>El producto contribuye a posicionar el área de servicio a la ciudadanía de cada entidad a nivel estratégico y misional, con objetivos que requieran la participación directa de directivos que incidan en las decisiones de fondo, así como las reservas presupuestales que estas necesiten, para llevar a cabo la ejecución efectiva de diversas actividades esenciales para el mejoramiento de la prestación de servicios. Esto, teniendo en cuenta que, de acuerdo a la Política Pública Distrital de Servicio a la Ciudadanía (art. 11), la ciudadanía debe ser la razón de ser de la Administración Pública y el centro del servicio, por lo que toda decisión estratégica debe priorizar el mejoramiento continuo de las áreas encargadas de brindarle atención directa. Así, se busca evitar casos de areas de servicio a la ciudadanía con baja incidencia dentro de las acciones estratégicas de las entidad, o con personal y recursos insuficientes para el desarrollo de sus actividades, caracterizadas por una baja aplicación del estándar de servicio requerido. De esta manera, se espera contribuir a que las áreas de servicio a la ciudadanía de las entidades cuenten con un rol que les permita implementar estándares altos y homogéneos del servicio en todos sus canales. El objetivo es aumentar el indicador, de forma que cada vez más entidades posicionen su área de servicio al ciudadano a nivel estratégico.
Todas las entidades corresponsables contribuyen directamente al producto y deben reportar sus avances a las Secretaría General de la Alcaldía Mayor de Bogotá, entidad que consolidará la información en un solo indicador. Para el primer año de la Política, 25 entidades (45%) se comprometieron a implementar el producto. Los compromisos individuales de cada entidad se pueded verificar en la pestaña "compromisos de entidades" en este documento.
La Secretaría General de la Alcaldía Mayor de Bogotá será la entidad encargada de hacer la gestión pertinente para vincular a más entidades distritales al producto, con el fin de alcanzar la meta anual propuesta.</t>
  </si>
  <si>
    <t>Objetivo de Desarrollo Sostenible ODS</t>
  </si>
  <si>
    <t>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atención, recurso humano y recursos requeridos para la prestación del servicio.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
El indicador mide el número de entidades que suscribirán un acuerdo de nivel de servicios para su participación en el SuperCADE Virtual, una plataforma que busca integrar y estandarizar los servicios ofrecidos por el distrito, además de brindar valor agregado al canal presencial. El indicador debe mantenerse constante a partir de 2019, de forma que todas las entidades que realizaron el compromiso mantengan un acuerdo suscrito y actualizado cada año. Sin embargo, se pueden añadir compromisos de nuevas entidades si otras entidades manifiestan interés en el SuperCADE Virtual en el futuro.
Aspectos a considerar:
Ver ficha técnica de indicador5.1.3 Implementación de módulos de SuperCADE Virtual
Nota: *En el 2021 se deberá evaluar la continuidad de los productos de la Alta Consejería para los Derechos de las Víctimas, la Paz y la Reconciliación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Para el primer año de la Política,19 entidades (34%) se comprometieron a implementar el producto. Los compromisos individuales de cada entidad se pueded verificar en la pestaña "compromisos de entidades" en este documento.
La Secretaría General de la Alcaldía Mayor de Bogotá será la entidad encargada de hacer la gestión pertinente para vincular a más entidades distritales al producto, con el fin de alcanzar la meta anual propuesta.</t>
  </si>
  <si>
    <t>El indicador mide el número de entidades que establecen el compromiso de adoptar e implementar el manual de servicio a la ciudadanía vigente expedido por la Secretaría General, con incorporación de enfoque diferencial. Este producto se construyó y validó en un proceso participativo con líderes del servicio en la Red CADE y jefes o profesionales de áreas de servicio a la ciudadanía de varias entidades. Una vez efectuada esta etapa, la Subsecretaría de Servicio a la Ciudadanía envió a las entidades distritales el formato de matriz de plan de acción de CONPES D.C., con este producto, para definir los compromisos concretos. Es importante notar que este fue un proceso participativo, en el que cada entidad definió aquellas actividades a las que podían comprometerse conforme a su presupuesto y su capacidad de obra. Así, entre todas las entidades distritales, un total de 29 se comprometieron a participar en la ejecución de este producto.
Nota: *En el 2021 se deberá evaluar la continuidad de los productos de la Alta Consejería para los Derechos de las Víctimas, la Paz y la Reconciliación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t>
  </si>
  <si>
    <t>A través de este producto, la Secretaría de Gobierno y las Alcaldías Locales se comprometen a tomar en cuenta la retroalimentación realizada como resultado de las visitas de clientew incógnito, y realizar las acciones necesarias para que el puntaje mejore progresivamente. Esto, de forma que se contibuya a disminuir la heterogeneidad en el estándar de servicio aplicado.
Ver C46. Las visitas de cliente oculto comenzaron en el 2018, por lo que no se tiene línea base. Sin embargo, se medirá el indicador periodicamente a partir de 2019</t>
  </si>
  <si>
    <t xml:space="preserve">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espera y de atención, recurso humano y equipos por cada punto de atención con presencia de la entidad.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
</t>
  </si>
  <si>
    <t>El indicador mide el porcentaje de entidades que han establecido compromisos respecto a la calidad y el estándar de sus servicios en los Centros Locales de Atención a Víctimas (CLAV), de forma que se cuente con una atención idónea a los ciudadanos.
En el 2021 se deberá evaluar la continuidad de los productos de la Alta Consejería para los Derechos de las Víctimas, la Paz y la Reconciliación en el plan de acción de la PPDSC, teniendo en cuenta la legislación vigente</t>
  </si>
  <si>
    <t>El indicador mide el número de entidades que reporta tener un sistema de asignación de turnos en 100% de sus puntos de atención priorizados
Nota: *En el 2021 se deberá evaluar la continuidad de los productos de la Alta Consejería para los Derechos de las Víctimas, la Paz y la Reconciliación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t>
  </si>
  <si>
    <t>El producto se relaciona a la participación de entidades en la Red de Quejas y Reclamos, una instancia de interacción y cooperación entre los servidores responsables del proceso de quejas y reclamos de todas las entidades distritales liderada por la Veeduría Distrital, que tiene como propósito fortalecer el proceso de quejas y reclamos y contribuir al mejoramiento del Servicio a la Ciudadanía en el Distrito Capital.
El indicador mide el porcentaje de entidades distritales que particián e implementan los lineamientos establecidos en la Red Distrital de Quejas y Reclamos
Para el cálculo del indicador se tiene en cuenta las entidades que conforman la estructura general del Distrito Capital</t>
  </si>
  <si>
    <t>El indicador mide el porcentaje de respuestas a peticiones ciudadanas en la plataforma Bogotá Te Escucha, que cumplan con los criterios de calidad, calidez y manejo del sistema. El aumento de este indicador implica que las entidades incrementen su cumplimiento de los protocolos y estándares de servicio al responder requerimientos de la ciudadanía, de forma que se garantice una atención adecuada a sus demandas.
Los criterios de calidad, calidez y manejo del sistema son establecidos por la Dirección Distrital de la Calidad del Servicio de la Subsecretaría de Servicio a la Ciudadanía. Esta entidad realiza evaluaciones aleatorias de las peticiones gestionadas por todas las entidades en la plataforma Bogotá Te Escucha - Sistema Distrital de Quejas y Soluciones
La Secretaría General compartirá el indicador mensual a todas las entidades corresponsables, quienes deberán realizar la gestión requerida para solucionar los problemas identificados en las respuestas a las peticiones ciudadanas, mejorando la calidad de las mismas. El compromiso individual de cada entidad se puede verificar en la pestaña "compromisos de entidades" en este documento</t>
  </si>
  <si>
    <t>El producto mide la cantidad de respuestas de las entidades distritales a peticiones ciudadanas evaluadas por la Dirección Distrital de Calidad del Servicio.
Los criterios de calidad, calidez y manejo del sistema son establecidos por la Dirección Distrital de la Calidad del Servicio de la Subsecretaría de Servicio a la Ciudadanía. Esta entidad realiza evaluaciones aleatorias de las peticiones gestionadas por todas las entidades en la plataforma Bogotá Te Escucha - Sistema Distrital de Quejas y Soluciones</t>
  </si>
  <si>
    <t>El producto mide la cantidad de entidades que tiene un Sistema de Gestión Documental conectado a Bogotá Te Escucha - Sistema Distrital de Quejas y Soluciones. El objetivo del indicador es aumentar respecto a la línea base, de forma que cada vez más entidades cuenten con herramientas tecnológicas suficientes para gestionar las peticiones de forma eficiente.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t>
  </si>
  <si>
    <t>El producto mide la cantidad de entidades que reportan tener al menos un punto de atención con mecanismos de radicación calificada. El concepto de radicación calificada implica que al momento de acudir al canal presencial para radicar, el ciudadano interactúe con funcionarios capacitados para validar los documentos presentados (verificando si los documentos o requisitos presentados permiten iniciar y completar el trámite sin necesidad de volver a llamar al ciudadano para realizar correcciones). Esto permite minimizar el número de interacciones fortuitas o desplazamientos innecesarios del ciudadano al punto de atención. El objetivo del indicador es aumentar la línea base y mantenerlo constante en 19 entidades a partir de 2018.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t>
  </si>
  <si>
    <t>El producto mide la cantidad de entidades que han implementado medidas para facilitar la atención a la población con discapacidad auditiva, sea a través de la cualificación de al menos un servidor en lenguaje de señas en el año o a través de la disposición de equipos de cómputo con el centro de relevo de MINTIC y personal cualificado para utilizarlo. Los funcionarios contabilizados en el indicador no puden haberse cualificado hace más de 5 años.
Nota: *En el 2021 se deberá evaluar la continuidad de los productos de la ACDVPR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t>
  </si>
  <si>
    <t>El producto mide el número de entidades que reporta tener un 100% de cumplimiento de los criterios y estándares de calidad del servicio establecidos en el Manual de Servicio a la Ciudadanía. El indicador debe aumentar, a medida que todas las entidades implementen las mejoras planteadas en el plan de acción.
Estos criterios se extraen de la Norma Técnica Colombiana de accesibilidad 6047 de 2013, y definen requerimientos en términos de adecuaciones, controles y señalización para las áreas de 1.1) Ingreso, 1.2) Vestíbulo e información 1.3) Radicación o correspondencia 2.1) Sala de espera o salón de filas y 3.1) Módulos de atención. En particular, se examinan los siguientes elementos, conforme a la lista de checkeo anexa "Criterios Espacio Idóneo":
1.1.1.2 Disponibilidad de rampas o ascensores que faciliten el acceso de los ciudadanos en condiciones de discapacidad al punto de atención
1.1.2.1 Área de control de ingreso y salida, con registradores, detectores u otro mecanismo de seguridad
1.2.1.1 Señales iluminadas, claras, legibles y con imagen institucional homogénea, que permitan identificar la distribución de espacios, zonas y áreas en el punto de atención, así como el lugar al que cada ciudadano debe dirigirse para obtener información, solicitar un turno o iniciar la gestión de su trámite / servicio 
1.2.1.2 Disponibilidad de mecanismos para garantizar la orientación de personas en condiciones de discapacidad, como información audible, táctil o guías que faciliten el desplazamiento del ciudadano hacia la zona requerida 
1.2.2.1 Espacio con una o más personas para la entrega de información de los trámites y servicios que presta el punto de atención.
1.2.2.3 Espacios para fila general y fila preferencial para acceder a los módulos de información y/o los módulos de asignación de turnos
1.2.3.1 Módulos o espacios para la asignación de turnos
1.3.1.1 Disponibilidad de punto de radicación o correspondencia
2.1.1.1 Disponibilidad de sillas de espera. Mínimo 4 por cada módulo de atención
2.1.1.2 Disponibilidad de sillas prioritarias destinadas para adultos mayores, niños, mujeres embarazadas y población vulnerable, en general
2.1.1.3 Área libre para personas en condición de discapacidad, lo suficientemente amplia para ubicar y manipular sillas de ruedas o accesorios de movilidad
2.1.1.4 Señales iluminadas, claras, legibles y con imagen institucional homogénea, que permitan identificar la distribución de espacios y de áreas del punto de atención, así como el lugar en el que debe esperar cada ciudadano para la gestión de su trámite o servicio
2.1.1.5 Señales iluminadas, claras, legibles y con imagen institucional homogénea, que indiquen las rutas de evacuación del punto de atención
El porcentaje de cumplimiento se mide con un checklist de elementos que cada entidad diligenció al momento de establecer sus compromisos dentro del plan de acción. Ver pestaña anexa "Criterios Espacio Idóneo"
Nota: *En el 2021 se deberá evaluar la continuidad de los productos de la ACDVPR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
2.1.1.6 Elementos de primeros auxilios visibles y fácilmente accesibles
2.1.1.7 Zona para elementos técnicos, centro de cómputo y acceso a conectividad, donde la norma lo requiera
2.1.2.1 Disponibilidad de baños públicos por cada nivel del punto de atención
2.1.2.2 Disponibilidad de baños públicos habilitados para personas en condición de discapacidad
3.1.1.1 Sistema audiovisual para indicar el número de turno activo o nombre del ciudadano a atender
3.1.1.2 Silla interlocutora
3.1.1.3 Silla ergonómica para el funcionario
3.1.1.4 Escritorio con superficie de trabajo</t>
  </si>
  <si>
    <t>El indicador mide la cantidad de módulos del SuperCADE Virtual en operación. La meta es llegar a 4 en el 2020. Conforme a las solicitudes de la Secretaría Distrital de Planeación, los módulos deberán incorporar el enfoque diferencial por orientación sexual e identidad de género.
SuperCADE Virtual, una plataforma que busca integrar y estandarizar los servicios ofrecidos por el distrito, además de brindar valor agregado al canal presencial.</t>
  </si>
  <si>
    <t>FICHA TÉCNICA INDICADOR DE PRODUCTO 7.1.5</t>
  </si>
  <si>
    <t>El indicador mide el número de trámites de la Secretaría Distrital de Gobierno virtualizados, cada año</t>
  </si>
  <si>
    <t>Se verifica la virtualización de nuevos trámites de la Secretaría Distrital de Gobierno</t>
  </si>
  <si>
    <t>Lubar Chaparro</t>
  </si>
  <si>
    <t>FICHA TÉCNICA INDICADOR DE PRODUCTO 3.1.10</t>
  </si>
  <si>
    <t>El producto permite garantizar una comunicación efectiva a la ciudadanía respecto a sus avances en temas de servicio a la ciudadanìa, permitiendo fortalecer su conocimiento sobre los proyectos desarrollados por las entidades públicas para su beneficio y satisfacción</t>
  </si>
  <si>
    <t>El producto contribuye a la meta de resultado para aumentar el porcentaje de ciudadanos que consideran estar satisfechos con los trámites y servicios brindados por las entidades distritales, en la ciudad de Bogotá D.C.</t>
  </si>
  <si>
    <t>Tràmites virtualizados</t>
  </si>
  <si>
    <t>FICHA TÉCNICA INDICADOR DE PRODUCTO 6.1.5</t>
  </si>
  <si>
    <t>La ejecuciòn de una encuesta distrital de satisfacciòn ciudadana permite fortalecer el conocimiento sobre la ciudadanìa, sus expectativas, opiniones, y canales de interacción màs frecuentes.</t>
  </si>
  <si>
    <t>El indicador mide el número de encuestas distritales de satisfacción ciudadana realizadas.</t>
  </si>
  <si>
    <t>El producto contribuye a aumentar el número de ciudadanos de los cuales se tiene conocimiento 360</t>
  </si>
  <si>
    <t>Encuestas</t>
  </si>
  <si>
    <t>Se verifica el número de encuestas distritales de las satisfacción del servicio realizadas, a todas las entidades distritales</t>
  </si>
  <si>
    <t>Ciudadanos que consideran positiva (6 a 10) la utilidad de realizar trámites y servicios en el canal presencial frente a canales no presenciales</t>
  </si>
  <si>
    <t>1.1 Aumento en el porcentaje de ciudadanos que consideran positiva (6 a 10) la utilidad de realizar trámites y servicios en el canal presencial frente a canales no presenciales, en la ciudad de Bogotá D.C.</t>
  </si>
  <si>
    <t>El producto mide el número de entidades que incorporan un capítulo de servicio a la ciudadanía en sus esquemas de rendición de cuentas. Se entiende por capítulo, un espacio o sección en la agenda del evento de rendición de cuentas, en donde la entidad presente sus avances en proyectos relacionados a la mejora en su servicio a la ciudadanía y avances en la implementación de la Política Pública Distrital de Servicio a la Ciudadanía</t>
  </si>
  <si>
    <t>Sumatoria de actualizaciones de la información reportada en el Tablero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</si>
</sst>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 #,##0;\-&quot;$&quot;\ #,##0"/>
    <numFmt numFmtId="41" formatCode="_-* #,##0_-;\-* #,##0_-;_-* &quot;-&quot;_-;_-@_-"/>
    <numFmt numFmtId="164" formatCode="&quot;$&quot;#,##0"/>
    <numFmt numFmtId="165" formatCode="_ * #,##0.00_ ;_ * \-#,##0.00_ ;_ * &quot;-&quot;??_ ;_ @_ "/>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 numFmtId="177" formatCode="_(* #,##0_);_(* \(#,##0\);_(* &quot;-&quot;??_);_(@_)"/>
    <numFmt numFmtId="178" formatCode="0.0"/>
    <numFmt numFmtId="179" formatCode="#,##0.0"/>
    <numFmt numFmtId="180" formatCode="_-* #,##0.00\ _€_-;\-* #,##0.00\ _€_-;_-* &quot;-&quot;??\ _€_-;_-@_-"/>
    <numFmt numFmtId="181" formatCode="0.0%"/>
    <numFmt numFmtId="182" formatCode="_-* #,##0.0_-;\-* #,##0.0_-;_-* &quot;-&quot;_-;_-@_-"/>
  </numFmts>
  <fonts count="49">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2"/>
      <color theme="0"/>
      <name val="Arial Narrow"/>
      <family val="2"/>
    </font>
    <font>
      <sz val="11"/>
      <name val="Arial Narrow"/>
      <family val="2"/>
    </font>
    <font>
      <b/>
      <sz val="12"/>
      <name val="Arial Narrow"/>
      <family val="2"/>
    </font>
    <font>
      <u/>
      <sz val="10"/>
      <color indexed="12"/>
      <name val="Arial"/>
      <family val="2"/>
    </font>
    <font>
      <sz val="11"/>
      <color theme="1"/>
      <name val="Arial Narrow"/>
      <family val="2"/>
    </font>
    <font>
      <sz val="12"/>
      <color theme="1"/>
      <name val="Arial Narrow"/>
      <family val="2"/>
    </font>
    <font>
      <b/>
      <sz val="12"/>
      <color theme="1"/>
      <name val="Arial Narrow"/>
      <family val="2"/>
    </font>
    <font>
      <sz val="12"/>
      <color theme="4"/>
      <name val="Arial Narrow"/>
      <family val="2"/>
    </font>
    <font>
      <b/>
      <i/>
      <sz val="12"/>
      <name val="Arial Narrow"/>
      <family val="2"/>
    </font>
    <font>
      <sz val="12"/>
      <color theme="5"/>
      <name val="Arial Narrow"/>
      <family val="2"/>
    </font>
    <font>
      <i/>
      <sz val="12"/>
      <color theme="1"/>
      <name val="Arial Narrow"/>
      <family val="2"/>
    </font>
    <font>
      <i/>
      <sz val="12"/>
      <name val="Arial Narrow"/>
      <family val="2"/>
    </font>
    <font>
      <b/>
      <sz val="11"/>
      <color theme="1"/>
      <name val="Arial Narrow"/>
      <family val="2"/>
    </font>
    <font>
      <sz val="12"/>
      <color rgb="FF00B050"/>
      <name val="Arial Narrow"/>
      <family val="2"/>
    </font>
    <font>
      <sz val="8"/>
      <color theme="1"/>
      <name val="Calibri"/>
      <family val="2"/>
      <scheme val="minor"/>
    </font>
    <font>
      <sz val="8"/>
      <name val="Calibri"/>
      <family val="2"/>
      <scheme val="minor"/>
    </font>
    <font>
      <u/>
      <sz val="11"/>
      <color theme="10"/>
      <name val="Calibri"/>
      <family val="2"/>
      <scheme val="minor"/>
    </font>
    <font>
      <sz val="14"/>
      <name val="Arial Narrow"/>
      <family val="2"/>
    </font>
    <font>
      <b/>
      <sz val="14"/>
      <name val="Arial Narrow"/>
      <family val="2"/>
    </font>
    <font>
      <sz val="12"/>
      <color theme="0"/>
      <name val="Arial Narrow"/>
      <family val="2"/>
    </font>
    <font>
      <sz val="11"/>
      <color rgb="FFFF0000"/>
      <name val="Calibri"/>
      <family val="2"/>
      <scheme val="minor"/>
    </font>
    <font>
      <sz val="10"/>
      <color theme="1"/>
      <name val="Arial Narrow"/>
      <family val="2"/>
    </font>
    <font>
      <sz val="10"/>
      <color rgb="FFFF0000"/>
      <name val="Arial Narrow"/>
      <family val="2"/>
    </font>
    <font>
      <sz val="11"/>
      <name val="Calibri"/>
      <family val="2"/>
      <scheme val="minor"/>
    </font>
    <font>
      <b/>
      <sz val="16"/>
      <color theme="0"/>
      <name val="Calibri"/>
      <family val="2"/>
      <scheme val="minor"/>
    </font>
    <font>
      <sz val="16"/>
      <color theme="0"/>
      <name val="Calibri"/>
      <family val="2"/>
      <scheme val="minor"/>
    </font>
    <font>
      <sz val="11"/>
      <color rgb="FF00B0F0"/>
      <name val="Calibri"/>
      <family val="2"/>
      <scheme val="minor"/>
    </font>
    <font>
      <b/>
      <i/>
      <sz val="11"/>
      <color theme="1"/>
      <name val="Calibri"/>
      <family val="2"/>
      <scheme val="minor"/>
    </font>
    <font>
      <i/>
      <sz val="9"/>
      <color theme="1"/>
      <name val="Calibri"/>
      <family val="2"/>
      <scheme val="minor"/>
    </font>
    <font>
      <sz val="11"/>
      <color rgb="FFFF0000"/>
      <name val="Arial Narrow"/>
      <family val="2"/>
    </font>
    <font>
      <sz val="8"/>
      <color theme="1"/>
      <name val="Arial Narrow"/>
      <family val="2"/>
    </font>
    <font>
      <sz val="8"/>
      <name val="Arial Narrow"/>
      <family val="2"/>
    </font>
    <font>
      <b/>
      <sz val="8"/>
      <color theme="1"/>
      <name val="Arial Narrow"/>
      <family val="2"/>
    </font>
    <font>
      <b/>
      <sz val="8"/>
      <name val="Arial Narrow"/>
      <family val="2"/>
    </font>
    <font>
      <sz val="8"/>
      <color rgb="FFFF0000"/>
      <name val="Arial Narrow"/>
      <family val="2"/>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3AFEF"/>
        <bgColor indexed="64"/>
      </patternFill>
    </fill>
    <fill>
      <patternFill patternType="solid">
        <fgColor rgb="FF00B0F0"/>
        <bgColor indexed="64"/>
      </patternFill>
    </fill>
    <fill>
      <patternFill patternType="solid">
        <fgColor theme="7"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bottom style="double">
        <color auto="1"/>
      </bottom>
      <diagonal/>
    </border>
    <border>
      <left style="double">
        <color indexed="64"/>
      </left>
      <right style="double">
        <color auto="1"/>
      </right>
      <top style="double">
        <color auto="1"/>
      </top>
      <bottom/>
      <diagonal/>
    </border>
    <border>
      <left/>
      <right style="double">
        <color auto="1"/>
      </right>
      <top style="double">
        <color auto="1"/>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thin">
        <color indexed="64"/>
      </left>
      <right style="double">
        <color auto="1"/>
      </right>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diagonal/>
    </border>
    <border>
      <left style="hair">
        <color rgb="FFC00000"/>
      </left>
      <right style="hair">
        <color rgb="FFC00000"/>
      </right>
      <top style="thin">
        <color rgb="FFC00000"/>
      </top>
      <bottom style="hair">
        <color rgb="FFC00000"/>
      </bottom>
      <diagonal/>
    </border>
    <border>
      <left style="hair">
        <color rgb="FFC00000"/>
      </left>
      <right/>
      <top/>
      <bottom/>
      <diagonal/>
    </border>
    <border>
      <left style="hair">
        <color rgb="FFC00000"/>
      </left>
      <right style="hair">
        <color rgb="FFC00000"/>
      </right>
      <top style="hair">
        <color rgb="FFC00000"/>
      </top>
      <bottom style="hair">
        <color rgb="FFC00000"/>
      </bottom>
      <diagonal/>
    </border>
    <border>
      <left style="hair">
        <color rgb="FFC00000"/>
      </left>
      <right style="hair">
        <color rgb="FFC00000"/>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51">
    <xf numFmtId="0" fontId="0" fillId="0" borderId="0"/>
    <xf numFmtId="0" fontId="1" fillId="0" borderId="0"/>
    <xf numFmtId="0" fontId="4" fillId="0" borderId="0"/>
    <xf numFmtId="0" fontId="6" fillId="0" borderId="0">
      <protection locked="0"/>
    </xf>
    <xf numFmtId="0" fontId="6" fillId="0" borderId="0">
      <protection locked="0"/>
    </xf>
    <xf numFmtId="168" fontId="7" fillId="0" borderId="0">
      <protection locked="0"/>
    </xf>
    <xf numFmtId="167" fontId="5" fillId="0" borderId="0" applyFont="0" applyFill="0" applyBorder="0" applyAlignment="0" applyProtection="0"/>
    <xf numFmtId="0" fontId="1" fillId="0" borderId="0">
      <protection locked="0"/>
    </xf>
    <xf numFmtId="172" fontId="7" fillId="0" borderId="0">
      <protection locked="0"/>
    </xf>
    <xf numFmtId="169" fontId="7" fillId="0" borderId="0">
      <protection locked="0"/>
    </xf>
    <xf numFmtId="166" fontId="5" fillId="0" borderId="0" applyFont="0" applyFill="0" applyBorder="0" applyAlignment="0" applyProtection="0"/>
    <xf numFmtId="0" fontId="1" fillId="0" borderId="0">
      <protection locked="0"/>
    </xf>
    <xf numFmtId="173" fontId="7" fillId="0" borderId="0">
      <protection locked="0"/>
    </xf>
    <xf numFmtId="0" fontId="7" fillId="0" borderId="0">
      <protection locked="0"/>
    </xf>
    <xf numFmtId="176" fontId="1" fillId="0" borderId="0" applyFont="0" applyFill="0" applyBorder="0" applyAlignment="0" applyProtection="0"/>
    <xf numFmtId="0" fontId="7" fillId="0" borderId="0">
      <protection locked="0"/>
    </xf>
    <xf numFmtId="171" fontId="7" fillId="0" borderId="0">
      <protection locked="0"/>
    </xf>
    <xf numFmtId="171"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5" fontId="1" fillId="0" borderId="0" applyFont="0" applyFill="0" applyBorder="0" applyAlignment="0" applyProtection="0"/>
    <xf numFmtId="169" fontId="7" fillId="0" borderId="0">
      <protection locked="0"/>
    </xf>
    <xf numFmtId="175" fontId="1" fillId="0" borderId="0">
      <protection locked="0"/>
    </xf>
    <xf numFmtId="170" fontId="7" fillId="0" borderId="0">
      <protection locked="0"/>
    </xf>
    <xf numFmtId="9" fontId="1" fillId="0" borderId="0" applyFont="0" applyFill="0" applyBorder="0" applyAlignment="0" applyProtection="0"/>
    <xf numFmtId="168" fontId="7" fillId="0" borderId="0">
      <protection locked="0"/>
    </xf>
    <xf numFmtId="5" fontId="8" fillId="0" borderId="0">
      <protection locked="0"/>
    </xf>
    <xf numFmtId="39" fontId="5" fillId="0" borderId="38" applyFill="0">
      <alignment horizontal="left"/>
    </xf>
    <xf numFmtId="0" fontId="1" fillId="0" borderId="0" applyNumberFormat="0"/>
    <xf numFmtId="0" fontId="7" fillId="0" borderId="39">
      <protection locked="0"/>
    </xf>
    <xf numFmtId="0" fontId="9" fillId="0" borderId="0" applyProtection="0"/>
    <xf numFmtId="174" fontId="9" fillId="0" borderId="0" applyProtection="0"/>
    <xf numFmtId="0" fontId="10" fillId="0" borderId="0" applyProtection="0"/>
    <xf numFmtId="0" fontId="11" fillId="0" borderId="0" applyProtection="0"/>
    <xf numFmtId="0" fontId="9" fillId="0" borderId="40"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3" fillId="0" borderId="0"/>
    <xf numFmtId="0" fontId="1" fillId="0" borderId="0"/>
    <xf numFmtId="0" fontId="17" fillId="0" borderId="0" applyNumberFormat="0" applyFill="0" applyBorder="0" applyAlignment="0" applyProtection="0">
      <alignment vertical="top"/>
      <protection locked="0"/>
    </xf>
    <xf numFmtId="41" fontId="3" fillId="0" borderId="0" applyFont="0" applyFill="0" applyBorder="0" applyAlignment="0" applyProtection="0"/>
    <xf numFmtId="0" fontId="1" fillId="0" borderId="0"/>
    <xf numFmtId="0" fontId="30" fillId="0" borderId="0" applyNumberFormat="0" applyFill="0" applyBorder="0" applyAlignment="0" applyProtection="0"/>
    <xf numFmtId="5" fontId="8" fillId="0" borderId="0">
      <protection locked="0"/>
    </xf>
    <xf numFmtId="180" fontId="3" fillId="0" borderId="0" applyFont="0" applyFill="0" applyBorder="0" applyAlignment="0" applyProtection="0"/>
    <xf numFmtId="9" fontId="3" fillId="0" borderId="0" applyFont="0" applyFill="0" applyBorder="0" applyAlignment="0" applyProtection="0"/>
  </cellStyleXfs>
  <cellXfs count="49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12" fillId="2" borderId="0" xfId="43" applyFont="1" applyFill="1" applyAlignment="1">
      <alignment vertical="center" wrapText="1"/>
    </xf>
    <xf numFmtId="0" fontId="12" fillId="2" borderId="0" xfId="43" applyFont="1" applyFill="1" applyAlignment="1">
      <alignment horizontal="right" vertical="center" wrapText="1"/>
    </xf>
    <xf numFmtId="0" fontId="12" fillId="2" borderId="0" xfId="43" applyFont="1" applyFill="1" applyAlignment="1">
      <alignment horizontal="center" vertical="center" wrapText="1"/>
    </xf>
    <xf numFmtId="0" fontId="19" fillId="2" borderId="0" xfId="42" applyFont="1" applyFill="1" applyAlignment="1">
      <alignment horizontal="center"/>
    </xf>
    <xf numFmtId="0" fontId="19" fillId="2" borderId="6" xfId="42" applyFont="1" applyFill="1" applyBorder="1" applyAlignment="1">
      <alignment horizontal="center"/>
    </xf>
    <xf numFmtId="0" fontId="12" fillId="2" borderId="41" xfId="43" applyFont="1" applyFill="1" applyBorder="1" applyAlignment="1">
      <alignment horizontal="center" vertical="center" wrapText="1"/>
    </xf>
    <xf numFmtId="9" fontId="12" fillId="2" borderId="42" xfId="43" applyNumberFormat="1" applyFont="1" applyFill="1" applyBorder="1" applyAlignment="1">
      <alignment horizontal="center" vertical="center" wrapText="1"/>
    </xf>
    <xf numFmtId="0" fontId="19" fillId="0" borderId="0" xfId="0" applyFont="1"/>
    <xf numFmtId="0" fontId="21" fillId="2" borderId="42" xfId="44" applyFont="1" applyFill="1" applyBorder="1" applyAlignment="1" applyProtection="1">
      <alignment horizontal="left" vertical="center" wrapText="1"/>
    </xf>
    <xf numFmtId="0" fontId="21" fillId="2" borderId="45" xfId="44" applyFont="1" applyFill="1" applyBorder="1" applyAlignment="1" applyProtection="1">
      <alignment horizontal="left" vertical="center" wrapText="1"/>
    </xf>
    <xf numFmtId="0" fontId="21" fillId="2" borderId="42" xfId="43" applyFont="1" applyFill="1" applyBorder="1" applyAlignment="1">
      <alignment horizontal="left" vertical="center" wrapText="1"/>
    </xf>
    <xf numFmtId="0" fontId="21" fillId="2" borderId="45" xfId="43" applyFont="1" applyFill="1" applyBorder="1" applyAlignment="1">
      <alignment horizontal="left" vertical="center" wrapText="1"/>
    </xf>
    <xf numFmtId="0" fontId="23" fillId="2" borderId="42" xfId="43" applyFont="1" applyFill="1" applyBorder="1" applyAlignment="1">
      <alignment horizontal="left" vertical="center" wrapText="1"/>
    </xf>
    <xf numFmtId="0" fontId="23" fillId="2" borderId="45" xfId="43" applyFont="1" applyFill="1" applyBorder="1" applyAlignment="1">
      <alignment horizontal="left" vertical="center" wrapText="1"/>
    </xf>
    <xf numFmtId="0" fontId="21" fillId="2" borderId="42" xfId="43" applyFont="1" applyFill="1" applyBorder="1" applyAlignment="1">
      <alignment horizontal="left" vertical="center"/>
    </xf>
    <xf numFmtId="0" fontId="21" fillId="2" borderId="41" xfId="43" applyFont="1" applyFill="1" applyBorder="1" applyAlignment="1">
      <alignment horizontal="left" vertical="center"/>
    </xf>
    <xf numFmtId="0" fontId="22" fillId="2" borderId="1" xfId="43" applyFont="1" applyFill="1" applyBorder="1" applyAlignment="1">
      <alignment horizontal="left" vertical="center" wrapText="1"/>
    </xf>
    <xf numFmtId="0" fontId="21" fillId="2" borderId="45" xfId="43" applyFont="1" applyFill="1" applyBorder="1" applyAlignment="1">
      <alignment horizontal="left" vertical="center"/>
    </xf>
    <xf numFmtId="0" fontId="19" fillId="2" borderId="0" xfId="0" applyFont="1" applyFill="1" applyAlignment="1">
      <alignment horizontal="center"/>
    </xf>
    <xf numFmtId="0" fontId="12" fillId="2" borderId="43" xfId="43" applyFont="1" applyFill="1" applyBorder="1" applyAlignment="1">
      <alignment vertical="center" wrapText="1"/>
    </xf>
    <xf numFmtId="0" fontId="12" fillId="2" borderId="48" xfId="43" applyFont="1" applyFill="1" applyBorder="1" applyAlignment="1">
      <alignment vertical="center" wrapText="1"/>
    </xf>
    <xf numFmtId="0" fontId="12" fillId="2" borderId="6" xfId="43" applyFont="1" applyFill="1" applyBorder="1" applyAlignment="1">
      <alignment vertical="center" wrapText="1"/>
    </xf>
    <xf numFmtId="0" fontId="12" fillId="2" borderId="44" xfId="43" applyFont="1" applyFill="1" applyBorder="1" applyAlignment="1">
      <alignment vertical="center" wrapText="1"/>
    </xf>
    <xf numFmtId="0" fontId="12" fillId="2" borderId="5" xfId="44" applyFont="1" applyFill="1" applyBorder="1" applyAlignment="1" applyProtection="1">
      <alignment horizontal="justify" vertical="center" wrapText="1"/>
    </xf>
    <xf numFmtId="0" fontId="12" fillId="2" borderId="0" xfId="44" applyFont="1" applyFill="1" applyAlignment="1" applyProtection="1">
      <alignment horizontal="right" vertical="center" wrapText="1"/>
    </xf>
    <xf numFmtId="0" fontId="12" fillId="2" borderId="1" xfId="44" applyFont="1" applyFill="1" applyBorder="1" applyAlignment="1" applyProtection="1">
      <alignment horizontal="right" vertical="center" wrapText="1"/>
    </xf>
    <xf numFmtId="0" fontId="12" fillId="2" borderId="50" xfId="44" applyFont="1" applyFill="1" applyBorder="1" applyAlignment="1" applyProtection="1">
      <alignment vertical="center" wrapText="1"/>
    </xf>
    <xf numFmtId="0" fontId="12" fillId="2" borderId="1" xfId="44" applyFont="1" applyFill="1" applyBorder="1" applyAlignment="1" applyProtection="1">
      <alignment horizontal="center" vertical="center" wrapText="1"/>
    </xf>
    <xf numFmtId="0" fontId="12" fillId="2" borderId="1" xfId="44" applyFont="1" applyFill="1" applyBorder="1" applyAlignment="1" applyProtection="1">
      <alignment vertical="center" wrapText="1"/>
    </xf>
    <xf numFmtId="0" fontId="19" fillId="2" borderId="49" xfId="42" applyFont="1" applyFill="1" applyBorder="1" applyAlignment="1">
      <alignment horizontal="center"/>
    </xf>
    <xf numFmtId="0" fontId="12" fillId="2" borderId="6" xfId="44" applyFont="1" applyFill="1" applyBorder="1" applyAlignment="1" applyProtection="1">
      <alignment horizontal="center" vertical="center" wrapText="1"/>
    </xf>
    <xf numFmtId="0" fontId="12" fillId="2" borderId="49" xfId="44" applyFont="1" applyFill="1" applyBorder="1" applyAlignment="1" applyProtection="1">
      <alignment horizontal="center" vertical="center" wrapText="1"/>
    </xf>
    <xf numFmtId="0" fontId="12" fillId="2" borderId="43" xfId="44" applyFont="1" applyFill="1" applyBorder="1" applyAlignment="1" applyProtection="1">
      <alignment vertical="center" wrapText="1"/>
    </xf>
    <xf numFmtId="0" fontId="12" fillId="2" borderId="0" xfId="44" applyFont="1" applyFill="1" applyAlignment="1" applyProtection="1">
      <alignment horizontal="center" vertical="center" wrapText="1"/>
    </xf>
    <xf numFmtId="0" fontId="12" fillId="2" borderId="1" xfId="0" applyFont="1" applyFill="1" applyBorder="1"/>
    <xf numFmtId="0" fontId="12" fillId="2" borderId="0" xfId="0" applyFont="1" applyFill="1"/>
    <xf numFmtId="0" fontId="12" fillId="0" borderId="0" xfId="0" applyFont="1"/>
    <xf numFmtId="0" fontId="12" fillId="2" borderId="0" xfId="0" applyFont="1" applyFill="1" applyAlignment="1">
      <alignment horizontal="right"/>
    </xf>
    <xf numFmtId="0" fontId="12" fillId="2" borderId="0" xfId="0" applyFont="1" applyFill="1" applyAlignment="1">
      <alignment horizontal="center"/>
    </xf>
    <xf numFmtId="0" fontId="12" fillId="2" borderId="6" xfId="44" applyFont="1" applyFill="1" applyBorder="1" applyAlignment="1" applyProtection="1">
      <alignment vertical="center" wrapText="1"/>
    </xf>
    <xf numFmtId="0" fontId="12" fillId="2" borderId="44" xfId="44" applyFont="1" applyFill="1" applyBorder="1" applyAlignment="1" applyProtection="1">
      <alignment horizontal="center" vertical="center" wrapText="1"/>
    </xf>
    <xf numFmtId="0" fontId="12" fillId="2" borderId="0" xfId="44" applyFont="1" applyFill="1" applyAlignment="1" applyProtection="1">
      <alignment horizontal="right" vertical="center"/>
    </xf>
    <xf numFmtId="49" fontId="16" fillId="2" borderId="43" xfId="43" applyNumberFormat="1" applyFont="1" applyFill="1" applyBorder="1" applyAlignment="1">
      <alignment horizontal="center" vertical="center"/>
    </xf>
    <xf numFmtId="177" fontId="12" fillId="2" borderId="1" xfId="22" applyNumberFormat="1" applyFont="1" applyFill="1" applyBorder="1" applyAlignment="1">
      <alignment vertical="center" wrapText="1"/>
    </xf>
    <xf numFmtId="49" fontId="16" fillId="2" borderId="0" xfId="43" applyNumberFormat="1" applyFont="1" applyFill="1" applyAlignment="1">
      <alignment horizontal="center" vertical="center"/>
    </xf>
    <xf numFmtId="49" fontId="16" fillId="2" borderId="1" xfId="43" applyNumberFormat="1" applyFont="1" applyFill="1" applyBorder="1" applyAlignment="1">
      <alignment horizontal="center" vertical="center"/>
    </xf>
    <xf numFmtId="177" fontId="12" fillId="2" borderId="6" xfId="22" applyNumberFormat="1" applyFont="1" applyFill="1" applyBorder="1" applyAlignment="1">
      <alignment vertical="center" wrapText="1"/>
    </xf>
    <xf numFmtId="49" fontId="16" fillId="2" borderId="6" xfId="43" applyNumberFormat="1" applyFont="1" applyFill="1" applyBorder="1" applyAlignment="1">
      <alignment horizontal="center" vertical="center"/>
    </xf>
    <xf numFmtId="0" fontId="12" fillId="2" borderId="6" xfId="44" applyFont="1" applyFill="1" applyBorder="1" applyAlignment="1" applyProtection="1">
      <alignment horizontal="right" vertical="center"/>
    </xf>
    <xf numFmtId="0" fontId="12" fillId="2" borderId="0" xfId="43" applyFont="1" applyFill="1" applyAlignment="1">
      <alignment horizontal="left" vertical="center" wrapText="1"/>
    </xf>
    <xf numFmtId="0" fontId="12" fillId="2" borderId="44" xfId="43" applyFont="1" applyFill="1" applyBorder="1" applyAlignment="1">
      <alignment horizontal="left" vertical="center" wrapText="1"/>
    </xf>
    <xf numFmtId="0" fontId="21" fillId="2" borderId="43" xfId="44" applyFont="1" applyFill="1" applyBorder="1" applyAlignment="1" applyProtection="1">
      <alignment vertical="center" wrapText="1"/>
    </xf>
    <xf numFmtId="0" fontId="12" fillId="2" borderId="0" xfId="43" applyFont="1" applyFill="1" applyAlignment="1">
      <alignment horizontal="center" vertical="top" wrapText="1"/>
    </xf>
    <xf numFmtId="0" fontId="12" fillId="2" borderId="6" xfId="43" applyFont="1" applyFill="1" applyBorder="1" applyAlignment="1">
      <alignment horizontal="center" vertical="top" wrapText="1"/>
    </xf>
    <xf numFmtId="0" fontId="21" fillId="2" borderId="0" xfId="44" applyFont="1" applyFill="1" applyAlignment="1" applyProtection="1">
      <alignment horizontal="left" vertical="center" wrapText="1"/>
    </xf>
    <xf numFmtId="0" fontId="19" fillId="2" borderId="1" xfId="0" applyFont="1" applyFill="1" applyBorder="1" applyAlignment="1">
      <alignment horizontal="center"/>
    </xf>
    <xf numFmtId="0" fontId="19" fillId="2" borderId="0" xfId="0" applyFont="1" applyFill="1"/>
    <xf numFmtId="0" fontId="19" fillId="2" borderId="6" xfId="0" applyFont="1" applyFill="1" applyBorder="1"/>
    <xf numFmtId="0" fontId="24" fillId="0" borderId="0" xfId="0" applyFont="1" applyAlignment="1">
      <alignment horizontal="left"/>
    </xf>
    <xf numFmtId="0" fontId="12" fillId="2" borderId="0" xfId="43" applyFont="1" applyFill="1" applyAlignment="1">
      <alignment vertical="center"/>
    </xf>
    <xf numFmtId="0" fontId="19" fillId="0" borderId="44" xfId="0" applyFont="1" applyBorder="1"/>
    <xf numFmtId="0" fontId="21" fillId="2" borderId="43" xfId="43" applyFont="1" applyFill="1" applyBorder="1" applyAlignment="1">
      <alignment vertical="center"/>
    </xf>
    <xf numFmtId="0" fontId="12" fillId="2" borderId="18" xfId="44" applyFont="1" applyFill="1" applyBorder="1" applyAlignment="1" applyProtection="1">
      <alignment horizontal="right" vertical="center" wrapText="1"/>
    </xf>
    <xf numFmtId="0" fontId="22" fillId="0" borderId="53" xfId="43" applyFont="1" applyBorder="1" applyAlignment="1">
      <alignment horizontal="left" vertical="center" wrapText="1"/>
    </xf>
    <xf numFmtId="0" fontId="22" fillId="0" borderId="19" xfId="43" applyFont="1" applyBorder="1" applyAlignment="1">
      <alignment horizontal="left" vertical="center" wrapText="1"/>
    </xf>
    <xf numFmtId="0" fontId="12" fillId="0" borderId="19" xfId="43" applyFont="1" applyBorder="1" applyAlignment="1">
      <alignment horizontal="left" vertical="center" wrapText="1"/>
    </xf>
    <xf numFmtId="0" fontId="12" fillId="0" borderId="19" xfId="43" applyFont="1" applyBorder="1" applyAlignment="1">
      <alignment vertical="center" wrapText="1"/>
    </xf>
    <xf numFmtId="0" fontId="12" fillId="0" borderId="19" xfId="43" applyFont="1" applyBorder="1" applyAlignment="1">
      <alignment horizontal="left" vertical="center"/>
    </xf>
    <xf numFmtId="0" fontId="25" fillId="0" borderId="19" xfId="43" applyFont="1" applyBorder="1" applyAlignment="1">
      <alignment horizontal="left" vertical="center"/>
    </xf>
    <xf numFmtId="0" fontId="24" fillId="0" borderId="54" xfId="42" applyFont="1" applyBorder="1" applyAlignment="1">
      <alignment horizontal="left"/>
    </xf>
    <xf numFmtId="0" fontId="18" fillId="2" borderId="0" xfId="0" applyFont="1" applyFill="1"/>
    <xf numFmtId="0" fontId="13" fillId="0" borderId="1" xfId="1" applyFont="1" applyBorder="1" applyAlignment="1">
      <alignment vertical="center"/>
    </xf>
    <xf numFmtId="0" fontId="12" fillId="2" borderId="0" xfId="44" applyFont="1" applyFill="1" applyAlignment="1" applyProtection="1">
      <alignment horizontal="left" vertical="center" wrapText="1"/>
    </xf>
    <xf numFmtId="0" fontId="22" fillId="2" borderId="52" xfId="43" applyFont="1" applyFill="1" applyBorder="1" applyAlignment="1">
      <alignment horizontal="left" vertical="center" wrapText="1"/>
    </xf>
    <xf numFmtId="0" fontId="15" fillId="0" borderId="1" xfId="1" applyFont="1" applyBorder="1" applyAlignment="1">
      <alignment vertical="center"/>
    </xf>
    <xf numFmtId="0" fontId="12" fillId="2" borderId="43" xfId="44" applyFont="1" applyFill="1" applyBorder="1" applyAlignment="1" applyProtection="1">
      <alignment horizontal="center" vertical="center" wrapText="1"/>
    </xf>
    <xf numFmtId="0" fontId="21" fillId="3" borderId="32" xfId="43" applyFont="1" applyFill="1" applyBorder="1" applyAlignment="1">
      <alignment horizontal="left" vertical="center"/>
    </xf>
    <xf numFmtId="0" fontId="19" fillId="2" borderId="42" xfId="0" applyFont="1" applyFill="1" applyBorder="1" applyAlignment="1">
      <alignment horizontal="center"/>
    </xf>
    <xf numFmtId="0" fontId="19" fillId="0" borderId="42" xfId="0" applyFont="1" applyBorder="1"/>
    <xf numFmtId="0" fontId="19" fillId="0" borderId="45" xfId="0" applyFont="1" applyBorder="1"/>
    <xf numFmtId="0" fontId="21" fillId="3" borderId="42" xfId="43" applyFont="1" applyFill="1" applyBorder="1" applyAlignment="1">
      <alignment horizontal="left" vertical="center" wrapText="1"/>
    </xf>
    <xf numFmtId="0" fontId="19" fillId="3" borderId="53" xfId="42" applyFont="1" applyFill="1" applyBorder="1"/>
    <xf numFmtId="0" fontId="16" fillId="3" borderId="37" xfId="43" applyFont="1" applyFill="1" applyBorder="1" applyAlignment="1">
      <alignment horizontal="centerContinuous" vertical="center" wrapText="1"/>
    </xf>
    <xf numFmtId="49" fontId="14" fillId="3" borderId="22" xfId="43" applyNumberFormat="1" applyFont="1" applyFill="1" applyBorder="1" applyAlignment="1">
      <alignment horizontal="left" vertical="center"/>
    </xf>
    <xf numFmtId="49" fontId="14" fillId="3" borderId="35" xfId="43" applyNumberFormat="1" applyFont="1" applyFill="1" applyBorder="1" applyAlignment="1">
      <alignment horizontal="centerContinuous" vertical="center"/>
    </xf>
    <xf numFmtId="49" fontId="14" fillId="3" borderId="36" xfId="43" applyNumberFormat="1" applyFont="1" applyFill="1" applyBorder="1" applyAlignment="1">
      <alignment horizontal="centerContinuous" vertical="center"/>
    </xf>
    <xf numFmtId="0" fontId="13" fillId="3" borderId="24" xfId="0" applyFont="1" applyFill="1" applyBorder="1" applyAlignment="1">
      <alignment horizontal="center"/>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1" xfId="0" applyFont="1" applyFill="1" applyBorder="1" applyAlignment="1">
      <alignment horizontal="center" vertical="center" wrapText="1"/>
    </xf>
    <xf numFmtId="0" fontId="19" fillId="2" borderId="17" xfId="0" applyFont="1" applyFill="1" applyBorder="1" applyAlignment="1">
      <alignment horizontal="center"/>
    </xf>
    <xf numFmtId="0" fontId="18" fillId="2" borderId="1" xfId="0" applyFont="1" applyFill="1" applyBorder="1" applyAlignment="1">
      <alignment horizontal="center" vertical="center"/>
    </xf>
    <xf numFmtId="0" fontId="15" fillId="2" borderId="1" xfId="1" applyFont="1" applyFill="1" applyBorder="1" applyAlignment="1">
      <alignment horizontal="center" vertical="center" wrapText="1"/>
    </xf>
    <xf numFmtId="3" fontId="15" fillId="2" borderId="1" xfId="1" applyNumberFormat="1" applyFont="1" applyFill="1" applyBorder="1" applyAlignment="1">
      <alignment horizontal="center" vertical="center" wrapText="1"/>
    </xf>
    <xf numFmtId="0" fontId="15" fillId="2" borderId="5" xfId="1" applyFont="1" applyFill="1" applyBorder="1" applyAlignment="1">
      <alignment horizontal="center" vertical="center" wrapText="1"/>
    </xf>
    <xf numFmtId="164" fontId="15" fillId="2" borderId="5" xfId="1" applyNumberFormat="1" applyFont="1" applyFill="1" applyBorder="1" applyAlignment="1">
      <alignment horizontal="center" vertical="center" wrapText="1"/>
    </xf>
    <xf numFmtId="41" fontId="0" fillId="2" borderId="1" xfId="45" applyFont="1" applyFill="1" applyBorder="1" applyAlignment="1">
      <alignment horizontal="center" vertical="center"/>
    </xf>
    <xf numFmtId="177" fontId="0" fillId="2" borderId="1" xfId="0" applyNumberFormat="1" applyFill="1" applyBorder="1" applyAlignment="1">
      <alignment horizontal="center" vertical="center"/>
    </xf>
    <xf numFmtId="1" fontId="15" fillId="2" borderId="1" xfId="1" applyNumberFormat="1" applyFont="1" applyFill="1" applyBorder="1" applyAlignment="1">
      <alignment horizontal="center" vertical="center" wrapText="1"/>
    </xf>
    <xf numFmtId="2" fontId="15" fillId="2" borderId="5" xfId="1" applyNumberFormat="1" applyFont="1" applyFill="1" applyBorder="1" applyAlignment="1">
      <alignment horizontal="center" vertical="center" wrapText="1"/>
    </xf>
    <xf numFmtId="14" fontId="15" fillId="2" borderId="5" xfId="1" applyNumberFormat="1" applyFont="1" applyFill="1" applyBorder="1" applyAlignment="1">
      <alignment horizontal="center" vertical="center" wrapText="1"/>
    </xf>
    <xf numFmtId="0" fontId="15" fillId="2" borderId="5" xfId="1" applyFont="1" applyFill="1" applyBorder="1" applyAlignment="1">
      <alignment horizontal="center" vertical="center"/>
    </xf>
    <xf numFmtId="0" fontId="15" fillId="2" borderId="1" xfId="1" applyFont="1" applyFill="1" applyBorder="1" applyAlignment="1">
      <alignment horizontal="center" vertical="center"/>
    </xf>
    <xf numFmtId="0" fontId="17" fillId="2" borderId="1" xfId="44" applyFill="1" applyBorder="1" applyAlignment="1" applyProtection="1">
      <alignment horizontal="center" vertical="center"/>
    </xf>
    <xf numFmtId="164" fontId="15" fillId="2" borderId="1" xfId="1" applyNumberFormat="1"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2" borderId="42" xfId="43" applyFont="1" applyFill="1" applyBorder="1" applyAlignment="1">
      <alignment horizontal="center" vertical="center" wrapText="1"/>
    </xf>
    <xf numFmtId="0" fontId="12" fillId="2" borderId="45" xfId="43" applyFont="1" applyFill="1" applyBorder="1" applyAlignment="1">
      <alignment horizontal="center" vertical="center" wrapText="1"/>
    </xf>
    <xf numFmtId="0" fontId="22" fillId="0" borderId="51" xfId="43" applyFont="1" applyBorder="1" applyAlignment="1">
      <alignment horizontal="left" vertical="center" wrapText="1"/>
    </xf>
    <xf numFmtId="0" fontId="22" fillId="0" borderId="52" xfId="43" applyFont="1" applyBorder="1" applyAlignment="1">
      <alignment horizontal="left" vertical="center" wrapText="1"/>
    </xf>
    <xf numFmtId="9" fontId="12" fillId="2" borderId="32" xfId="43" applyNumberFormat="1" applyFont="1" applyFill="1" applyBorder="1" applyAlignment="1">
      <alignment horizontal="center" vertical="center" wrapText="1"/>
    </xf>
    <xf numFmtId="0" fontId="19" fillId="2" borderId="6" xfId="0" applyFont="1" applyFill="1" applyBorder="1" applyAlignment="1">
      <alignment horizontal="center"/>
    </xf>
    <xf numFmtId="0" fontId="12" fillId="3" borderId="42" xfId="43" applyFont="1" applyFill="1" applyBorder="1" applyAlignment="1">
      <alignment horizontal="left" vertical="center" wrapText="1"/>
    </xf>
    <xf numFmtId="0" fontId="12" fillId="3" borderId="42" xfId="43" applyFont="1" applyFill="1" applyBorder="1" applyAlignment="1">
      <alignment horizontal="left" vertical="center"/>
    </xf>
    <xf numFmtId="0" fontId="12" fillId="3" borderId="32" xfId="43" applyFont="1" applyFill="1" applyBorder="1" applyAlignment="1">
      <alignment horizontal="left" vertical="center"/>
    </xf>
    <xf numFmtId="179" fontId="15" fillId="2" borderId="1" xfId="1" applyNumberFormat="1" applyFont="1" applyFill="1" applyBorder="1" applyAlignment="1">
      <alignment horizontal="center" vertical="center" wrapText="1"/>
    </xf>
    <xf numFmtId="17" fontId="12" fillId="2" borderId="1" xfId="44" applyNumberFormat="1" applyFont="1" applyFill="1" applyBorder="1" applyAlignment="1" applyProtection="1">
      <alignment vertical="center" wrapText="1"/>
    </xf>
    <xf numFmtId="0" fontId="13" fillId="0" borderId="9" xfId="1" applyFont="1" applyBorder="1" applyAlignment="1">
      <alignment horizontal="left" vertical="center"/>
    </xf>
    <xf numFmtId="0" fontId="13" fillId="0" borderId="1" xfId="1" applyFont="1" applyBorder="1" applyAlignment="1">
      <alignment horizontal="left" vertical="center"/>
    </xf>
    <xf numFmtId="0" fontId="13" fillId="0" borderId="32" xfId="1" applyFont="1" applyBorder="1" applyAlignment="1">
      <alignment horizontal="left" vertical="center"/>
    </xf>
    <xf numFmtId="0" fontId="13" fillId="0" borderId="20" xfId="1" applyFont="1" applyBorder="1" applyAlignment="1">
      <alignment horizontal="left" vertical="center"/>
    </xf>
    <xf numFmtId="178" fontId="15" fillId="2" borderId="5" xfId="1" applyNumberFormat="1" applyFont="1" applyFill="1" applyBorder="1" applyAlignment="1">
      <alignment horizontal="center" vertical="center" wrapText="1"/>
    </xf>
    <xf numFmtId="3" fontId="15" fillId="2" borderId="5" xfId="1" applyNumberFormat="1" applyFont="1" applyFill="1" applyBorder="1" applyAlignment="1">
      <alignment horizontal="center" vertical="center" wrapText="1"/>
    </xf>
    <xf numFmtId="0" fontId="13" fillId="2" borderId="9" xfId="1" applyFont="1" applyFill="1" applyBorder="1" applyAlignment="1">
      <alignment vertical="center"/>
    </xf>
    <xf numFmtId="0" fontId="13" fillId="0" borderId="17" xfId="1" applyFont="1" applyBorder="1" applyAlignment="1">
      <alignment vertical="center"/>
    </xf>
    <xf numFmtId="0" fontId="13" fillId="0" borderId="42" xfId="1" applyFont="1" applyBorder="1" applyAlignment="1">
      <alignment vertical="center"/>
    </xf>
    <xf numFmtId="0" fontId="13" fillId="0" borderId="41" xfId="1" applyFont="1" applyBorder="1" applyAlignment="1">
      <alignment vertical="center"/>
    </xf>
    <xf numFmtId="0" fontId="13" fillId="0" borderId="10" xfId="1" applyFont="1" applyBorder="1" applyAlignment="1">
      <alignment vertical="center"/>
    </xf>
    <xf numFmtId="0" fontId="13" fillId="0" borderId="11" xfId="1" applyFont="1" applyBorder="1" applyAlignment="1">
      <alignment vertical="center"/>
    </xf>
    <xf numFmtId="0" fontId="13" fillId="0" borderId="33" xfId="1" applyFont="1" applyBorder="1" applyAlignment="1">
      <alignment vertical="center"/>
    </xf>
    <xf numFmtId="0" fontId="13" fillId="0" borderId="12" xfId="1" applyFont="1" applyBorder="1" applyAlignment="1">
      <alignment vertical="center"/>
    </xf>
    <xf numFmtId="178" fontId="15" fillId="2" borderId="1" xfId="1" applyNumberFormat="1" applyFont="1" applyFill="1" applyBorder="1" applyAlignment="1">
      <alignment horizontal="center" vertical="center" wrapText="1"/>
    </xf>
    <xf numFmtId="0" fontId="12" fillId="2" borderId="42" xfId="44" applyFont="1" applyFill="1" applyBorder="1" applyAlignment="1" applyProtection="1">
      <alignment horizontal="left" vertical="center" wrapText="1"/>
    </xf>
    <xf numFmtId="0" fontId="12" fillId="3" borderId="0" xfId="44" applyFont="1" applyFill="1" applyAlignment="1" applyProtection="1">
      <alignment horizontal="center" vertical="center" wrapText="1"/>
    </xf>
    <xf numFmtId="1" fontId="15" fillId="2" borderId="5" xfId="1" applyNumberFormat="1" applyFont="1" applyFill="1" applyBorder="1" applyAlignment="1">
      <alignment horizontal="center" vertical="center" wrapText="1"/>
    </xf>
    <xf numFmtId="179" fontId="15" fillId="2" borderId="5" xfId="1"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17" fillId="2" borderId="1" xfId="44" applyFill="1" applyBorder="1" applyAlignment="1" applyProtection="1">
      <alignment horizontal="center" vertical="center" wrapText="1"/>
    </xf>
    <xf numFmtId="0" fontId="12" fillId="3" borderId="6" xfId="43" applyFont="1" applyFill="1" applyBorder="1" applyAlignment="1">
      <alignment horizontal="left" vertical="center"/>
    </xf>
    <xf numFmtId="0" fontId="15" fillId="2" borderId="0" xfId="0" applyFont="1" applyFill="1" applyAlignment="1">
      <alignment horizontal="center" vertical="center" wrapText="1"/>
    </xf>
    <xf numFmtId="0" fontId="15" fillId="0" borderId="21" xfId="1" applyFont="1" applyBorder="1" applyAlignment="1">
      <alignment horizontal="left" vertical="center"/>
    </xf>
    <xf numFmtId="0" fontId="13" fillId="0" borderId="21" xfId="1" applyFont="1" applyBorder="1" applyAlignment="1">
      <alignment vertical="center"/>
    </xf>
    <xf numFmtId="0" fontId="15" fillId="0" borderId="21" xfId="1" applyFont="1" applyBorder="1" applyAlignment="1">
      <alignment horizontal="center" vertical="center"/>
    </xf>
    <xf numFmtId="0" fontId="15" fillId="0" borderId="38" xfId="1" applyFont="1" applyBorder="1" applyAlignment="1">
      <alignment horizontal="center" vertical="center"/>
    </xf>
    <xf numFmtId="0" fontId="15" fillId="0" borderId="65" xfId="1" applyFont="1" applyBorder="1" applyAlignment="1">
      <alignment horizontal="center" vertical="center"/>
    </xf>
    <xf numFmtId="0" fontId="15" fillId="0" borderId="32" xfId="1" applyFont="1" applyBorder="1" applyAlignment="1">
      <alignment horizontal="left" vertical="center"/>
    </xf>
    <xf numFmtId="0" fontId="15" fillId="0" borderId="42" xfId="1" applyFont="1" applyBorder="1" applyAlignment="1">
      <alignment horizontal="left" vertical="center"/>
    </xf>
    <xf numFmtId="0" fontId="15" fillId="0" borderId="41" xfId="1" applyFont="1" applyBorder="1" applyAlignment="1">
      <alignment horizontal="left" vertical="center"/>
    </xf>
    <xf numFmtId="0" fontId="13" fillId="0" borderId="21" xfId="1" applyFont="1" applyBorder="1" applyAlignment="1">
      <alignment horizontal="left" vertical="center"/>
    </xf>
    <xf numFmtId="0" fontId="18" fillId="2" borderId="41" xfId="0" applyFont="1" applyFill="1" applyBorder="1" applyAlignment="1">
      <alignment horizontal="center" vertical="center" wrapText="1"/>
    </xf>
    <xf numFmtId="41" fontId="28" fillId="5" borderId="1" xfId="45" applyFont="1" applyFill="1" applyBorder="1" applyAlignment="1" applyProtection="1">
      <alignment horizontal="center" vertical="center"/>
      <protection locked="0"/>
    </xf>
    <xf numFmtId="41" fontId="28" fillId="5" borderId="1" xfId="45" applyFont="1" applyFill="1" applyBorder="1" applyAlignment="1" applyProtection="1">
      <alignment horizontal="center" vertical="center" wrapText="1"/>
      <protection locked="0"/>
    </xf>
    <xf numFmtId="0" fontId="28" fillId="5" borderId="1" xfId="0" applyFont="1" applyFill="1" applyBorder="1" applyAlignment="1" applyProtection="1">
      <alignment vertical="center" wrapText="1"/>
      <protection locked="0"/>
    </xf>
    <xf numFmtId="0" fontId="14" fillId="6" borderId="67" xfId="1" applyFont="1" applyFill="1" applyBorder="1" applyAlignment="1">
      <alignment horizontal="center" vertical="center"/>
    </xf>
    <xf numFmtId="0" fontId="14" fillId="6" borderId="68" xfId="1" applyFont="1" applyFill="1" applyBorder="1" applyAlignment="1">
      <alignment horizontal="center" vertical="center"/>
    </xf>
    <xf numFmtId="0" fontId="12" fillId="0" borderId="70" xfId="1" applyFont="1" applyBorder="1" applyAlignment="1">
      <alignment vertical="center" wrapText="1"/>
    </xf>
    <xf numFmtId="0" fontId="16" fillId="0" borderId="72" xfId="1" applyFont="1" applyBorder="1" applyAlignment="1">
      <alignment vertical="center" wrapText="1"/>
    </xf>
    <xf numFmtId="0" fontId="12" fillId="0" borderId="72" xfId="1" applyFont="1" applyBorder="1" applyAlignment="1">
      <alignment vertical="center" wrapText="1"/>
    </xf>
    <xf numFmtId="0" fontId="16" fillId="0" borderId="75" xfId="1" applyFont="1" applyBorder="1" applyAlignment="1">
      <alignment vertical="center" wrapText="1"/>
    </xf>
    <xf numFmtId="0" fontId="14" fillId="6" borderId="76" xfId="1" applyFont="1" applyFill="1" applyBorder="1" applyAlignment="1">
      <alignment horizontal="center" vertical="center" wrapText="1"/>
    </xf>
    <xf numFmtId="0" fontId="33" fillId="0" borderId="0" xfId="0" applyFont="1"/>
    <xf numFmtId="0" fontId="16" fillId="2" borderId="0" xfId="1" applyFont="1" applyFill="1" applyAlignment="1">
      <alignment horizontal="center" vertical="center"/>
    </xf>
    <xf numFmtId="0" fontId="12" fillId="2" borderId="0" xfId="1" applyFont="1" applyFill="1" applyAlignment="1">
      <alignment horizontal="center" vertical="center"/>
    </xf>
    <xf numFmtId="0" fontId="12" fillId="2" borderId="72" xfId="1" applyFont="1" applyFill="1" applyBorder="1" applyAlignment="1">
      <alignment vertical="center" wrapText="1"/>
    </xf>
    <xf numFmtId="0" fontId="12" fillId="2" borderId="72" xfId="44" applyFont="1" applyFill="1" applyBorder="1" applyAlignment="1" applyProtection="1">
      <alignment vertical="center" wrapText="1"/>
    </xf>
    <xf numFmtId="0" fontId="15" fillId="0" borderId="1" xfId="1" applyFont="1" applyBorder="1" applyAlignment="1">
      <alignment horizontal="left" vertical="center"/>
    </xf>
    <xf numFmtId="0" fontId="19" fillId="2" borderId="0" xfId="0" applyFont="1" applyFill="1" applyAlignment="1">
      <alignment horizontal="center" vertical="center" wrapText="1"/>
    </xf>
    <xf numFmtId="0" fontId="18" fillId="2" borderId="1" xfId="0" applyFont="1" applyFill="1" applyBorder="1" applyAlignment="1">
      <alignment vertical="top" wrapText="1"/>
    </xf>
    <xf numFmtId="0" fontId="18" fillId="2" borderId="1" xfId="0" applyFont="1" applyFill="1" applyBorder="1"/>
    <xf numFmtId="0" fontId="18" fillId="2" borderId="1" xfId="0" applyFont="1" applyFill="1" applyBorder="1" applyAlignment="1">
      <alignment wrapText="1"/>
    </xf>
    <xf numFmtId="0" fontId="18" fillId="2" borderId="1" xfId="0" applyFont="1" applyFill="1" applyBorder="1" applyAlignment="1">
      <alignment vertical="center"/>
    </xf>
    <xf numFmtId="0" fontId="1" fillId="2" borderId="1" xfId="44" applyFont="1" applyFill="1" applyBorder="1" applyAlignment="1" applyProtection="1">
      <alignment vertical="center"/>
    </xf>
    <xf numFmtId="1" fontId="12" fillId="2" borderId="1" xfId="44" applyNumberFormat="1" applyFont="1" applyFill="1" applyBorder="1" applyAlignment="1" applyProtection="1">
      <alignment vertical="center" wrapText="1"/>
    </xf>
    <xf numFmtId="0" fontId="0" fillId="4" borderId="0" xfId="0" applyFill="1"/>
    <xf numFmtId="181" fontId="0" fillId="0" borderId="81" xfId="50" applyNumberFormat="1" applyFont="1" applyBorder="1"/>
    <xf numFmtId="181" fontId="0" fillId="4" borderId="81" xfId="50" applyNumberFormat="1" applyFont="1" applyFill="1" applyBorder="1"/>
    <xf numFmtId="181" fontId="0" fillId="4" borderId="83" xfId="50" applyNumberFormat="1" applyFont="1" applyFill="1" applyBorder="1"/>
    <xf numFmtId="181" fontId="0" fillId="0" borderId="83" xfId="50" applyNumberFormat="1" applyFont="1" applyBorder="1"/>
    <xf numFmtId="181" fontId="0" fillId="0" borderId="84" xfId="50" applyNumberFormat="1" applyFont="1" applyBorder="1"/>
    <xf numFmtId="0" fontId="0" fillId="0" borderId="83" xfId="0" applyBorder="1"/>
    <xf numFmtId="0" fontId="0" fillId="0" borderId="83" xfId="50" applyNumberFormat="1" applyFont="1" applyBorder="1"/>
    <xf numFmtId="0" fontId="34" fillId="0" borderId="0" xfId="0" applyFont="1" applyAlignment="1">
      <alignment wrapText="1"/>
    </xf>
    <xf numFmtId="0" fontId="0" fillId="0" borderId="0" xfId="0" applyAlignment="1">
      <alignment horizontal="center" vertical="center"/>
    </xf>
    <xf numFmtId="0" fontId="0" fillId="4" borderId="53" xfId="0" applyFill="1" applyBorder="1"/>
    <xf numFmtId="0" fontId="0" fillId="4" borderId="51" xfId="0" applyFill="1" applyBorder="1"/>
    <xf numFmtId="0" fontId="0" fillId="4" borderId="63" xfId="0" applyFill="1" applyBorder="1"/>
    <xf numFmtId="0" fontId="0" fillId="4" borderId="1" xfId="0" applyFill="1" applyBorder="1"/>
    <xf numFmtId="0" fontId="0" fillId="4" borderId="0" xfId="0" applyFill="1" applyAlignment="1">
      <alignment horizontal="center"/>
    </xf>
    <xf numFmtId="0" fontId="0" fillId="4" borderId="1" xfId="0" applyFill="1" applyBorder="1" applyAlignment="1">
      <alignment horizontal="center" vertical="center"/>
    </xf>
    <xf numFmtId="0" fontId="0" fillId="4" borderId="1" xfId="0" applyFill="1" applyBorder="1" applyAlignment="1">
      <alignment wrapText="1"/>
    </xf>
    <xf numFmtId="181" fontId="0" fillId="0" borderId="1" xfId="50" applyNumberFormat="1" applyFont="1" applyBorder="1" applyAlignment="1">
      <alignment horizontal="center" vertical="center"/>
    </xf>
    <xf numFmtId="181" fontId="0" fillId="4" borderId="1" xfId="50" applyNumberFormat="1" applyFont="1" applyFill="1" applyBorder="1" applyAlignment="1">
      <alignment horizontal="center" vertical="center"/>
    </xf>
    <xf numFmtId="1" fontId="0" fillId="0" borderId="0" xfId="0" applyNumberFormat="1" applyAlignment="1">
      <alignment horizontal="center" vertical="center"/>
    </xf>
    <xf numFmtId="0" fontId="37" fillId="4" borderId="1" xfId="0" applyFont="1" applyFill="1" applyBorder="1" applyAlignment="1">
      <alignment wrapText="1"/>
    </xf>
    <xf numFmtId="181" fontId="0" fillId="5" borderId="1" xfId="50" applyNumberFormat="1" applyFont="1" applyFill="1" applyBorder="1" applyAlignment="1">
      <alignment horizontal="center" vertical="center"/>
    </xf>
    <xf numFmtId="0" fontId="0" fillId="5" borderId="1" xfId="50" applyNumberFormat="1" applyFont="1" applyFill="1" applyBorder="1" applyAlignment="1">
      <alignment horizontal="center" vertical="center"/>
    </xf>
    <xf numFmtId="3" fontId="0" fillId="0" borderId="0" xfId="0" applyNumberFormat="1" applyAlignment="1">
      <alignment horizontal="center" vertical="center"/>
    </xf>
    <xf numFmtId="3" fontId="0" fillId="0" borderId="0" xfId="45" applyNumberFormat="1" applyFont="1" applyAlignment="1">
      <alignment horizontal="center" vertical="center"/>
    </xf>
    <xf numFmtId="0" fontId="0" fillId="7" borderId="0" xfId="0" applyFill="1"/>
    <xf numFmtId="0" fontId="0" fillId="7" borderId="18" xfId="0" applyFill="1" applyBorder="1"/>
    <xf numFmtId="0" fontId="0" fillId="2" borderId="0" xfId="0" applyFill="1"/>
    <xf numFmtId="0" fontId="38" fillId="7" borderId="0" xfId="0" applyFont="1" applyFill="1"/>
    <xf numFmtId="0" fontId="39" fillId="7" borderId="0" xfId="0" applyFont="1" applyFill="1"/>
    <xf numFmtId="0" fontId="40" fillId="7" borderId="0" xfId="0" applyFont="1" applyFill="1"/>
    <xf numFmtId="0" fontId="40" fillId="7" borderId="18" xfId="0" applyFont="1" applyFill="1" applyBorder="1"/>
    <xf numFmtId="0" fontId="40" fillId="2" borderId="0" xfId="0" applyFont="1" applyFill="1"/>
    <xf numFmtId="0" fontId="41" fillId="4" borderId="0" xfId="0" applyFont="1" applyFill="1" applyAlignment="1">
      <alignment horizontal="right"/>
    </xf>
    <xf numFmtId="0" fontId="41" fillId="4" borderId="0" xfId="0" applyFont="1" applyFill="1"/>
    <xf numFmtId="0" fontId="0" fillId="4" borderId="1" xfId="0" applyFill="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37"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0" fillId="0" borderId="1" xfId="0" applyBorder="1"/>
    <xf numFmtId="0" fontId="0" fillId="4" borderId="1" xfId="0" applyFill="1" applyBorder="1" applyAlignment="1">
      <alignment horizontal="right" vertical="center" wrapText="1"/>
    </xf>
    <xf numFmtId="9" fontId="0" fillId="4" borderId="1" xfId="50" applyFont="1" applyFill="1" applyBorder="1"/>
    <xf numFmtId="9" fontId="0" fillId="4" borderId="1" xfId="0" applyNumberFormat="1" applyFill="1" applyBorder="1"/>
    <xf numFmtId="178" fontId="0" fillId="0" borderId="0" xfId="0" applyNumberFormat="1"/>
    <xf numFmtId="0" fontId="12" fillId="2" borderId="45" xfId="44" applyFont="1" applyFill="1" applyBorder="1" applyAlignment="1" applyProtection="1">
      <alignment horizontal="left" vertical="center" wrapText="1"/>
    </xf>
    <xf numFmtId="0" fontId="19" fillId="0" borderId="0" xfId="0" applyFont="1" applyAlignment="1">
      <alignment horizontal="center"/>
    </xf>
    <xf numFmtId="41" fontId="37" fillId="2" borderId="1" xfId="45" applyFont="1" applyFill="1" applyBorder="1" applyAlignment="1">
      <alignment horizontal="center" vertical="center"/>
    </xf>
    <xf numFmtId="0" fontId="15" fillId="2" borderId="5" xfId="1" applyFont="1" applyFill="1" applyBorder="1" applyAlignment="1">
      <alignment horizontal="center" vertical="center" wrapText="1"/>
    </xf>
    <xf numFmtId="0" fontId="15" fillId="2" borderId="5" xfId="1" applyFont="1" applyFill="1" applyBorder="1" applyAlignment="1">
      <alignment horizontal="center" vertical="center" wrapText="1"/>
    </xf>
    <xf numFmtId="164" fontId="43" fillId="2" borderId="5" xfId="1" applyNumberFormat="1" applyFont="1" applyFill="1" applyBorder="1" applyAlignment="1">
      <alignment horizontal="center" vertical="center" wrapText="1"/>
    </xf>
    <xf numFmtId="0" fontId="15" fillId="2" borderId="5" xfId="1" applyFont="1" applyFill="1" applyBorder="1" applyAlignment="1">
      <alignment horizontal="center" vertical="center" wrapText="1"/>
    </xf>
    <xf numFmtId="9" fontId="15" fillId="2" borderId="5" xfId="50" applyFont="1" applyFill="1" applyBorder="1" applyAlignment="1">
      <alignment horizontal="center" vertical="center" wrapText="1"/>
    </xf>
    <xf numFmtId="9" fontId="15" fillId="2" borderId="5" xfId="50" applyNumberFormat="1" applyFont="1" applyFill="1" applyBorder="1" applyAlignment="1">
      <alignment horizontal="center" vertical="center" wrapText="1"/>
    </xf>
    <xf numFmtId="9" fontId="15" fillId="2" borderId="1" xfId="50" applyFont="1" applyFill="1" applyBorder="1" applyAlignment="1">
      <alignment horizontal="center" vertical="center" wrapText="1"/>
    </xf>
    <xf numFmtId="9" fontId="12" fillId="2" borderId="41" xfId="50" applyFont="1" applyFill="1" applyBorder="1" applyAlignment="1">
      <alignment horizontal="center" vertical="center" wrapText="1"/>
    </xf>
    <xf numFmtId="9" fontId="19" fillId="0" borderId="0" xfId="50" applyFont="1"/>
    <xf numFmtId="9" fontId="15" fillId="2" borderId="1" xfId="50" applyNumberFormat="1" applyFont="1" applyFill="1" applyBorder="1" applyAlignment="1">
      <alignment horizontal="center" vertical="center" wrapText="1"/>
    </xf>
    <xf numFmtId="181" fontId="15" fillId="2" borderId="1" xfId="50" applyNumberFormat="1" applyFont="1" applyFill="1" applyBorder="1" applyAlignment="1">
      <alignment horizontal="center" vertical="center" wrapText="1"/>
    </xf>
    <xf numFmtId="181" fontId="15" fillId="2" borderId="5" xfId="50" applyNumberFormat="1" applyFont="1" applyFill="1" applyBorder="1" applyAlignment="1">
      <alignment horizontal="center" vertical="center" wrapText="1"/>
    </xf>
    <xf numFmtId="9" fontId="18" fillId="2" borderId="1" xfId="50" applyFont="1" applyFill="1" applyBorder="1" applyAlignment="1">
      <alignment horizontal="center" vertical="center"/>
    </xf>
    <xf numFmtId="0" fontId="15" fillId="2" borderId="1" xfId="0" applyFont="1" applyFill="1" applyBorder="1" applyAlignment="1">
      <alignment horizontal="center" vertical="center"/>
    </xf>
    <xf numFmtId="0" fontId="0" fillId="4" borderId="1" xfId="0" applyFill="1" applyBorder="1" applyAlignment="1">
      <alignment horizontal="center" vertical="center" wrapText="1"/>
    </xf>
    <xf numFmtId="0" fontId="15" fillId="0" borderId="41" xfId="1" applyFont="1" applyBorder="1" applyAlignment="1">
      <alignment horizontal="center" vertical="center"/>
    </xf>
    <xf numFmtId="0" fontId="15" fillId="2" borderId="5" xfId="1" applyFont="1" applyFill="1" applyBorder="1" applyAlignment="1">
      <alignment horizontal="center" vertical="center" wrapText="1"/>
    </xf>
    <xf numFmtId="0" fontId="15" fillId="0" borderId="85" xfId="1" applyFont="1" applyBorder="1" applyAlignment="1">
      <alignment horizontal="center" vertical="center"/>
    </xf>
    <xf numFmtId="0" fontId="15" fillId="0" borderId="85" xfId="1" applyFont="1" applyBorder="1" applyAlignment="1">
      <alignment horizontal="left" vertical="center"/>
    </xf>
    <xf numFmtId="0" fontId="15" fillId="2" borderId="5" xfId="1" applyFont="1" applyFill="1" applyBorder="1" applyAlignment="1">
      <alignment horizontal="center" vertical="center" wrapText="1"/>
    </xf>
    <xf numFmtId="0" fontId="44" fillId="0" borderId="1" xfId="0" applyFont="1" applyBorder="1" applyAlignment="1">
      <alignment horizontal="left" vertical="center" wrapText="1"/>
    </xf>
    <xf numFmtId="0" fontId="45" fillId="2"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4" fillId="0" borderId="1" xfId="0" applyFont="1" applyBorder="1" applyAlignment="1">
      <alignment vertical="top" wrapText="1"/>
    </xf>
    <xf numFmtId="0" fontId="44" fillId="0" borderId="1" xfId="0" applyFont="1" applyBorder="1" applyAlignment="1">
      <alignment vertical="top"/>
    </xf>
    <xf numFmtId="0" fontId="44" fillId="2" borderId="1" xfId="0" applyFont="1" applyFill="1" applyBorder="1" applyAlignment="1" applyProtection="1">
      <alignment horizontal="justify" vertical="center" wrapText="1"/>
      <protection locked="0"/>
    </xf>
    <xf numFmtId="0" fontId="44" fillId="0" borderId="1" xfId="0" applyFont="1" applyBorder="1" applyAlignment="1" applyProtection="1">
      <alignment horizontal="center" vertical="center"/>
      <protection locked="0"/>
    </xf>
    <xf numFmtId="14" fontId="44" fillId="0" borderId="1" xfId="0" applyNumberFormat="1" applyFont="1" applyBorder="1" applyAlignment="1">
      <alignment horizontal="center" vertical="center"/>
    </xf>
    <xf numFmtId="0" fontId="45" fillId="0" borderId="1" xfId="0" applyFont="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44" fillId="0" borderId="1" xfId="0" applyFont="1" applyBorder="1" applyAlignment="1">
      <alignment horizontal="center" vertical="center" wrapText="1"/>
    </xf>
    <xf numFmtId="0" fontId="47" fillId="4" borderId="1" xfId="0" applyFont="1" applyFill="1" applyBorder="1" applyAlignment="1" applyProtection="1">
      <alignment horizontal="center" vertical="center" wrapText="1"/>
      <protection locked="0"/>
    </xf>
    <xf numFmtId="0" fontId="44" fillId="0" borderId="0" xfId="0" applyFont="1" applyAlignment="1">
      <alignment vertical="top"/>
    </xf>
    <xf numFmtId="0" fontId="44" fillId="0" borderId="0" xfId="0" applyFont="1"/>
    <xf numFmtId="0" fontId="15" fillId="2" borderId="5" xfId="1" applyFont="1" applyFill="1" applyBorder="1" applyAlignment="1">
      <alignment horizontal="center" vertical="center" wrapText="1"/>
    </xf>
    <xf numFmtId="0" fontId="44" fillId="0" borderId="1" xfId="0" applyNumberFormat="1" applyFont="1" applyBorder="1" applyAlignment="1">
      <alignment horizontal="center" vertical="center"/>
    </xf>
    <xf numFmtId="0" fontId="28" fillId="5" borderId="38" xfId="0" applyFont="1" applyFill="1" applyBorder="1" applyAlignment="1" applyProtection="1">
      <alignment vertical="center" wrapText="1"/>
      <protection locked="0"/>
    </xf>
    <xf numFmtId="0" fontId="47" fillId="4" borderId="32" xfId="0" applyFont="1" applyFill="1" applyBorder="1" applyAlignment="1" applyProtection="1">
      <alignment vertical="center" wrapText="1"/>
      <protection locked="0"/>
    </xf>
    <xf numFmtId="0" fontId="44" fillId="5" borderId="1" xfId="0" applyFont="1" applyFill="1" applyBorder="1"/>
    <xf numFmtId="1" fontId="48" fillId="0" borderId="1" xfId="0" applyNumberFormat="1" applyFont="1" applyBorder="1" applyAlignment="1">
      <alignment horizontal="center" vertical="center"/>
    </xf>
    <xf numFmtId="41" fontId="29" fillId="5" borderId="1" xfId="45" applyFont="1" applyFill="1" applyBorder="1" applyAlignment="1" applyProtection="1">
      <alignment horizontal="center" vertical="center"/>
      <protection locked="0"/>
    </xf>
    <xf numFmtId="0" fontId="48" fillId="0" borderId="1" xfId="0" applyNumberFormat="1" applyFont="1" applyBorder="1" applyAlignment="1">
      <alignment horizontal="center" vertical="center"/>
    </xf>
    <xf numFmtId="0" fontId="15" fillId="2" borderId="5" xfId="1" applyFont="1" applyFill="1" applyBorder="1" applyAlignment="1">
      <alignment horizontal="center" vertical="center" wrapText="1"/>
    </xf>
    <xf numFmtId="0" fontId="19" fillId="2" borderId="0" xfId="0" applyFont="1" applyFill="1" applyAlignment="1">
      <alignment horizontal="center"/>
    </xf>
    <xf numFmtId="0" fontId="19" fillId="2" borderId="6" xfId="0" applyFont="1" applyFill="1" applyBorder="1" applyAlignment="1">
      <alignment horizontal="center"/>
    </xf>
    <xf numFmtId="0" fontId="22" fillId="0" borderId="51" xfId="43" applyFont="1" applyBorder="1" applyAlignment="1">
      <alignment horizontal="left" vertical="center" wrapText="1"/>
    </xf>
    <xf numFmtId="0" fontId="22" fillId="0" borderId="52" xfId="43" applyFont="1" applyBorder="1" applyAlignment="1">
      <alignment horizontal="left" vertical="center" wrapText="1"/>
    </xf>
    <xf numFmtId="0" fontId="21" fillId="2" borderId="42" xfId="44" applyFont="1" applyFill="1" applyBorder="1" applyAlignment="1" applyProtection="1">
      <alignment horizontal="left" vertical="center" wrapText="1"/>
    </xf>
    <xf numFmtId="0" fontId="21" fillId="2" borderId="45" xfId="44" applyFont="1" applyFill="1" applyBorder="1" applyAlignment="1" applyProtection="1">
      <alignment horizontal="left" vertical="center" wrapText="1"/>
    </xf>
    <xf numFmtId="0" fontId="12" fillId="2" borderId="41" xfId="43" applyFont="1" applyFill="1" applyBorder="1" applyAlignment="1">
      <alignment horizontal="center" vertical="center" wrapText="1"/>
    </xf>
    <xf numFmtId="9" fontId="12" fillId="2" borderId="32" xfId="43" applyNumberFormat="1" applyFont="1" applyFill="1" applyBorder="1" applyAlignment="1">
      <alignment horizontal="center" vertical="center" wrapText="1"/>
    </xf>
    <xf numFmtId="0" fontId="21" fillId="2" borderId="42" xfId="43" applyFont="1" applyFill="1" applyBorder="1" applyAlignment="1">
      <alignment horizontal="left" vertical="center" wrapText="1"/>
    </xf>
    <xf numFmtId="0" fontId="21" fillId="2" borderId="45" xfId="43" applyFont="1" applyFill="1" applyBorder="1" applyAlignment="1">
      <alignment horizontal="left" vertical="center" wrapText="1"/>
    </xf>
    <xf numFmtId="0" fontId="12" fillId="2" borderId="6" xfId="44" applyFont="1" applyFill="1" applyBorder="1" applyAlignment="1" applyProtection="1">
      <alignment horizontal="center" vertical="center" wrapText="1"/>
    </xf>
    <xf numFmtId="0" fontId="12" fillId="2" borderId="49" xfId="44" applyFont="1" applyFill="1" applyBorder="1" applyAlignment="1" applyProtection="1">
      <alignment horizontal="center" vertical="center" wrapText="1"/>
    </xf>
    <xf numFmtId="0" fontId="12" fillId="2" borderId="43" xfId="44" applyFont="1" applyFill="1" applyBorder="1" applyAlignment="1" applyProtection="1">
      <alignment horizontal="center" vertical="center" wrapText="1"/>
    </xf>
    <xf numFmtId="0" fontId="19" fillId="2" borderId="0" xfId="0" applyFont="1" applyFill="1" applyAlignment="1">
      <alignment horizontal="center"/>
    </xf>
    <xf numFmtId="1" fontId="44" fillId="0" borderId="1" xfId="0" applyNumberFormat="1" applyFont="1" applyBorder="1" applyAlignment="1">
      <alignment horizontal="center" vertical="center"/>
    </xf>
    <xf numFmtId="0" fontId="18" fillId="5" borderId="1" xfId="0" applyFont="1" applyFill="1" applyBorder="1" applyAlignment="1">
      <alignment horizontal="center" vertical="center"/>
    </xf>
    <xf numFmtId="182" fontId="28" fillId="5" borderId="1" xfId="45" applyNumberFormat="1" applyFont="1" applyFill="1" applyBorder="1" applyAlignment="1" applyProtection="1">
      <alignment horizontal="center" vertical="center"/>
      <protection locked="0"/>
    </xf>
    <xf numFmtId="0" fontId="18" fillId="2" borderId="0" xfId="0" applyFont="1" applyFill="1" applyBorder="1" applyAlignment="1">
      <alignment horizontal="center" vertical="center" wrapText="1"/>
    </xf>
    <xf numFmtId="0" fontId="44" fillId="8" borderId="1" xfId="0" applyNumberFormat="1" applyFont="1" applyFill="1" applyBorder="1" applyAlignment="1">
      <alignment horizontal="center" vertical="center"/>
    </xf>
    <xf numFmtId="0" fontId="48" fillId="8" borderId="1" xfId="0" applyNumberFormat="1" applyFont="1" applyFill="1" applyBorder="1" applyAlignment="1">
      <alignment horizontal="center" vertical="center"/>
    </xf>
    <xf numFmtId="0" fontId="12" fillId="2" borderId="1" xfId="43" applyFont="1" applyFill="1" applyBorder="1" applyAlignment="1">
      <alignment horizontal="left" vertical="center" wrapText="1"/>
    </xf>
    <xf numFmtId="0" fontId="12" fillId="2" borderId="6" xfId="44" applyFont="1" applyFill="1" applyBorder="1" applyAlignment="1" applyProtection="1">
      <alignment horizontal="right" vertical="center" wrapText="1"/>
    </xf>
    <xf numFmtId="0" fontId="12" fillId="2" borderId="44" xfId="44" applyFont="1" applyFill="1" applyBorder="1" applyAlignment="1" applyProtection="1">
      <alignment vertical="center" wrapText="1"/>
    </xf>
    <xf numFmtId="0" fontId="22" fillId="2" borderId="34" xfId="43" applyFont="1" applyFill="1" applyBorder="1" applyAlignment="1">
      <alignment vertical="top" wrapText="1"/>
    </xf>
    <xf numFmtId="0" fontId="22" fillId="2" borderId="51" xfId="43" applyFont="1" applyFill="1" applyBorder="1" applyAlignment="1">
      <alignment vertical="top" wrapText="1"/>
    </xf>
    <xf numFmtId="0" fontId="12" fillId="2" borderId="64" xfId="44" applyFont="1" applyFill="1" applyBorder="1" applyAlignment="1" applyProtection="1">
      <alignment vertical="center" wrapText="1"/>
    </xf>
    <xf numFmtId="0" fontId="12" fillId="2" borderId="48" xfId="44" applyFont="1" applyFill="1" applyBorder="1" applyAlignment="1" applyProtection="1">
      <alignment vertical="center" wrapText="1"/>
    </xf>
    <xf numFmtId="0" fontId="16" fillId="2" borderId="1" xfId="44" applyFont="1" applyFill="1" applyBorder="1" applyAlignment="1" applyProtection="1">
      <alignment horizontal="left" vertical="center" wrapText="1"/>
    </xf>
    <xf numFmtId="0" fontId="12" fillId="2" borderId="42" xfId="44" applyFont="1" applyFill="1" applyBorder="1" applyAlignment="1" applyProtection="1">
      <alignment vertical="center" wrapText="1"/>
    </xf>
    <xf numFmtId="0" fontId="12" fillId="2" borderId="45" xfId="44" applyFont="1" applyFill="1" applyBorder="1" applyAlignment="1" applyProtection="1">
      <alignment vertical="center" wrapText="1"/>
    </xf>
    <xf numFmtId="0" fontId="12" fillId="2" borderId="0" xfId="44" applyFont="1" applyFill="1" applyBorder="1" applyAlignment="1" applyProtection="1">
      <alignment horizontal="right" vertical="center" wrapText="1"/>
    </xf>
    <xf numFmtId="0" fontId="12" fillId="2" borderId="63" xfId="44" applyFont="1" applyFill="1" applyBorder="1" applyAlignment="1" applyProtection="1">
      <alignment horizontal="right" vertical="center" wrapText="1"/>
    </xf>
    <xf numFmtId="0" fontId="15" fillId="0" borderId="32" xfId="1" applyFont="1" applyBorder="1" applyAlignment="1">
      <alignment horizontal="left" vertical="center"/>
    </xf>
    <xf numFmtId="0" fontId="15" fillId="0" borderId="42" xfId="1" applyFont="1" applyBorder="1" applyAlignment="1">
      <alignment horizontal="left" vertical="center"/>
    </xf>
    <xf numFmtId="0" fontId="15" fillId="0" borderId="41" xfId="1" applyFont="1" applyBorder="1" applyAlignment="1">
      <alignment horizontal="left" vertical="center"/>
    </xf>
    <xf numFmtId="0" fontId="15" fillId="0" borderId="2" xfId="1" applyFont="1" applyBorder="1" applyAlignment="1">
      <alignment horizontal="center" vertical="center" wrapText="1"/>
    </xf>
    <xf numFmtId="0" fontId="15" fillId="0" borderId="32" xfId="1" applyFont="1" applyBorder="1" applyAlignment="1">
      <alignment horizontal="center" vertical="center"/>
    </xf>
    <xf numFmtId="0" fontId="15" fillId="0" borderId="42" xfId="1" applyFont="1" applyBorder="1" applyAlignment="1">
      <alignment horizontal="center" vertical="center"/>
    </xf>
    <xf numFmtId="0" fontId="15" fillId="0" borderId="41" xfId="1" applyFont="1" applyBorder="1" applyAlignment="1">
      <alignment horizontal="center" vertical="center"/>
    </xf>
    <xf numFmtId="0" fontId="15" fillId="2" borderId="85"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0" borderId="21" xfId="1" applyFont="1" applyBorder="1" applyAlignment="1">
      <alignment horizontal="center" vertical="center" wrapText="1"/>
    </xf>
    <xf numFmtId="0" fontId="15" fillId="0" borderId="85"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1" xfId="1" applyFont="1" applyBorder="1" applyAlignment="1">
      <alignment horizontal="left" vertical="center"/>
    </xf>
    <xf numFmtId="0" fontId="13" fillId="0" borderId="32" xfId="1" applyFont="1" applyBorder="1" applyAlignment="1">
      <alignment horizontal="center" vertical="center"/>
    </xf>
    <xf numFmtId="0" fontId="13" fillId="0" borderId="42" xfId="1" applyFont="1" applyBorder="1" applyAlignment="1">
      <alignment horizontal="center" vertical="center"/>
    </xf>
    <xf numFmtId="0" fontId="13" fillId="0" borderId="41" xfId="1" applyFont="1" applyBorder="1" applyAlignment="1">
      <alignment horizontal="center" vertical="center"/>
    </xf>
    <xf numFmtId="0" fontId="13" fillId="0" borderId="32" xfId="1" applyFont="1" applyBorder="1" applyAlignment="1">
      <alignment horizontal="left" vertical="center"/>
    </xf>
    <xf numFmtId="0" fontId="13" fillId="0" borderId="42" xfId="1" applyFont="1" applyBorder="1" applyAlignment="1">
      <alignment horizontal="left" vertical="center"/>
    </xf>
    <xf numFmtId="0" fontId="13" fillId="0" borderId="45" xfId="1" applyFont="1" applyBorder="1" applyAlignment="1">
      <alignment horizontal="left" vertical="center"/>
    </xf>
    <xf numFmtId="0" fontId="13" fillId="3" borderId="7" xfId="1" applyFont="1" applyFill="1" applyBorder="1" applyAlignment="1">
      <alignment horizontal="center" vertical="center"/>
    </xf>
    <xf numFmtId="0" fontId="13" fillId="3" borderId="10" xfId="1" applyFont="1" applyFill="1" applyBorder="1" applyAlignment="1">
      <alignment horizontal="center" vertical="center"/>
    </xf>
    <xf numFmtId="0" fontId="13" fillId="3" borderId="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1" applyFont="1" applyFill="1" applyBorder="1" applyAlignment="1">
      <alignment horizontal="center" vertical="center" wrapText="1"/>
    </xf>
    <xf numFmtId="0" fontId="13" fillId="3" borderId="58"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57"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3"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28" xfId="1" applyFont="1" applyFill="1" applyBorder="1" applyAlignment="1">
      <alignment horizontal="center" vertical="center"/>
    </xf>
    <xf numFmtId="0" fontId="13" fillId="3" borderId="29" xfId="1" applyFont="1" applyFill="1" applyBorder="1" applyAlignment="1">
      <alignment horizontal="center" vertical="center"/>
    </xf>
    <xf numFmtId="0" fontId="13" fillId="3" borderId="15"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56" xfId="1" applyFont="1" applyFill="1" applyBorder="1" applyAlignment="1">
      <alignment horizontal="center" vertical="center" wrapText="1"/>
    </xf>
    <xf numFmtId="0" fontId="13" fillId="3" borderId="30" xfId="1" applyFont="1" applyFill="1" applyBorder="1" applyAlignment="1">
      <alignment horizontal="center" vertical="center" wrapText="1"/>
    </xf>
    <xf numFmtId="0" fontId="13" fillId="3" borderId="8" xfId="1" applyFont="1" applyFill="1" applyBorder="1" applyAlignment="1">
      <alignment horizontal="center" vertical="center"/>
    </xf>
    <xf numFmtId="0" fontId="13" fillId="3" borderId="23" xfId="0" applyFont="1" applyFill="1" applyBorder="1" applyAlignment="1">
      <alignment horizontal="center"/>
    </xf>
    <xf numFmtId="0" fontId="13" fillId="3" borderId="2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13" fillId="3" borderId="53" xfId="1" applyFont="1" applyFill="1" applyBorder="1" applyAlignment="1">
      <alignment horizontal="center" vertical="center" wrapText="1"/>
    </xf>
    <xf numFmtId="0" fontId="13" fillId="3" borderId="54" xfId="1" applyFont="1" applyFill="1" applyBorder="1" applyAlignment="1">
      <alignment horizontal="center" vertical="center" wrapText="1"/>
    </xf>
    <xf numFmtId="0" fontId="15" fillId="0" borderId="5" xfId="1" applyFont="1" applyBorder="1" applyAlignment="1">
      <alignment horizontal="center" vertical="center" wrapText="1"/>
    </xf>
    <xf numFmtId="0" fontId="13" fillId="3" borderId="65"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23" xfId="1" applyFont="1" applyFill="1" applyBorder="1" applyAlignment="1">
      <alignment horizontal="center" vertical="center"/>
    </xf>
    <xf numFmtId="0" fontId="13" fillId="3" borderId="24" xfId="1" applyFont="1" applyFill="1" applyBorder="1" applyAlignment="1">
      <alignment horizontal="center" vertical="center"/>
    </xf>
    <xf numFmtId="0" fontId="13" fillId="3" borderId="25" xfId="1" applyFont="1" applyFill="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31" xfId="0" applyFont="1" applyBorder="1" applyAlignment="1">
      <alignment horizontal="center" vertical="center"/>
    </xf>
    <xf numFmtId="0" fontId="26" fillId="0" borderId="14" xfId="0" applyFont="1" applyBorder="1" applyAlignment="1">
      <alignment horizontal="center" vertical="center"/>
    </xf>
    <xf numFmtId="0" fontId="15" fillId="0" borderId="20" xfId="1" applyFont="1" applyBorder="1" applyAlignment="1">
      <alignment horizontal="left" vertical="center"/>
    </xf>
    <xf numFmtId="0" fontId="15" fillId="0" borderId="1" xfId="1" applyFont="1" applyBorder="1" applyAlignment="1">
      <alignment horizontal="center" vertical="center"/>
    </xf>
    <xf numFmtId="0" fontId="15" fillId="0" borderId="20" xfId="1" applyFont="1" applyBorder="1" applyAlignment="1">
      <alignment horizontal="center" vertical="center"/>
    </xf>
    <xf numFmtId="0" fontId="13" fillId="3" borderId="26" xfId="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3" borderId="55" xfId="1" applyFont="1" applyFill="1" applyBorder="1" applyAlignment="1">
      <alignment horizontal="center" vertical="center" wrapText="1"/>
    </xf>
    <xf numFmtId="0" fontId="13" fillId="3" borderId="25" xfId="0" applyFont="1" applyFill="1" applyBorder="1" applyAlignment="1">
      <alignment horizontal="center"/>
    </xf>
    <xf numFmtId="0" fontId="13" fillId="3" borderId="5" xfId="0" applyFont="1" applyFill="1" applyBorder="1" applyAlignment="1">
      <alignment horizontal="center" vertical="center"/>
    </xf>
    <xf numFmtId="0" fontId="13" fillId="3" borderId="2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3" borderId="78" xfId="1" applyFont="1" applyFill="1" applyBorder="1" applyAlignment="1">
      <alignment horizontal="center" vertical="center"/>
    </xf>
    <xf numFmtId="0" fontId="13" fillId="3" borderId="77" xfId="1" applyFont="1" applyFill="1" applyBorder="1" applyAlignment="1">
      <alignment horizontal="center" vertical="center"/>
    </xf>
    <xf numFmtId="0" fontId="13" fillId="3" borderId="79" xfId="1" applyFont="1" applyFill="1" applyBorder="1" applyAlignment="1">
      <alignment horizontal="center" vertical="center"/>
    </xf>
    <xf numFmtId="0" fontId="15" fillId="2" borderId="2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80"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3" fillId="3" borderId="86" xfId="1" applyFont="1" applyFill="1" applyBorder="1" applyAlignment="1">
      <alignment horizontal="center" vertical="center" wrapText="1"/>
    </xf>
    <xf numFmtId="0" fontId="13" fillId="3" borderId="3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62" xfId="1" applyFont="1" applyFill="1" applyBorder="1" applyAlignment="1">
      <alignment horizontal="center" vertical="center" wrapText="1"/>
    </xf>
    <xf numFmtId="0" fontId="0" fillId="4" borderId="22"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181" fontId="0" fillId="0" borderId="0" xfId="0" applyNumberFormat="1" applyAlignment="1">
      <alignment horizontal="center" vertical="center"/>
    </xf>
    <xf numFmtId="181" fontId="0" fillId="0" borderId="82" xfId="50" applyNumberFormat="1" applyFont="1" applyBorder="1" applyAlignment="1">
      <alignment horizontal="center" vertical="center" wrapText="1"/>
    </xf>
    <xf numFmtId="0" fontId="0" fillId="0" borderId="0" xfId="0" applyAlignment="1">
      <alignment horizontal="center" vertical="center"/>
    </xf>
    <xf numFmtId="0" fontId="36" fillId="0" borderId="13" xfId="0" applyFont="1" applyBorder="1" applyAlignment="1">
      <alignment horizontal="center" vertical="center" wrapText="1"/>
    </xf>
    <xf numFmtId="0" fontId="35" fillId="0" borderId="0" xfId="0" applyFont="1" applyAlignment="1">
      <alignment horizontal="center" vertical="center" wrapText="1"/>
    </xf>
    <xf numFmtId="0" fontId="35" fillId="0" borderId="13" xfId="0" applyFont="1" applyBorder="1" applyAlignment="1">
      <alignment horizontal="center" wrapText="1"/>
    </xf>
    <xf numFmtId="0" fontId="0" fillId="0" borderId="0" xfId="0" applyAlignment="1">
      <alignment horizontal="center"/>
    </xf>
    <xf numFmtId="0" fontId="16" fillId="2" borderId="0" xfId="1" applyFont="1" applyFill="1" applyAlignment="1">
      <alignment horizontal="center" vertical="center"/>
    </xf>
    <xf numFmtId="0" fontId="14" fillId="6" borderId="69" xfId="1" applyFont="1" applyFill="1" applyBorder="1" applyAlignment="1">
      <alignment horizontal="center" vertical="center" wrapText="1"/>
    </xf>
    <xf numFmtId="0" fontId="14" fillId="6" borderId="71" xfId="1" applyFont="1" applyFill="1" applyBorder="1" applyAlignment="1">
      <alignment horizontal="center" vertical="center" wrapText="1"/>
    </xf>
    <xf numFmtId="0" fontId="14" fillId="6" borderId="73" xfId="1" applyFont="1" applyFill="1" applyBorder="1" applyAlignment="1">
      <alignment horizontal="center" vertical="center" wrapText="1"/>
    </xf>
    <xf numFmtId="0" fontId="14" fillId="6" borderId="74" xfId="1" applyFont="1" applyFill="1" applyBorder="1" applyAlignment="1">
      <alignment horizontal="center" vertical="center" wrapText="1"/>
    </xf>
    <xf numFmtId="0" fontId="31" fillId="2" borderId="66" xfId="1" applyFont="1" applyFill="1" applyBorder="1" applyAlignment="1">
      <alignment horizontal="center" vertical="center" wrapText="1"/>
    </xf>
    <xf numFmtId="0" fontId="12" fillId="2" borderId="66" xfId="1" applyFont="1" applyFill="1" applyBorder="1" applyAlignment="1">
      <alignment horizontal="center" vertical="center" wrapText="1"/>
    </xf>
    <xf numFmtId="0" fontId="22" fillId="2" borderId="32" xfId="1" applyFont="1" applyFill="1" applyBorder="1" applyAlignment="1">
      <alignment horizontal="left" vertical="center" wrapText="1"/>
    </xf>
    <xf numFmtId="0" fontId="22" fillId="2" borderId="41" xfId="1" applyFont="1" applyFill="1" applyBorder="1" applyAlignment="1">
      <alignment horizontal="left" vertical="center" wrapText="1"/>
    </xf>
    <xf numFmtId="0" fontId="19" fillId="2" borderId="0" xfId="0" applyFont="1" applyFill="1" applyAlignment="1">
      <alignment horizontal="center"/>
    </xf>
    <xf numFmtId="0" fontId="19" fillId="2" borderId="6" xfId="0" applyFont="1" applyFill="1" applyBorder="1" applyAlignment="1">
      <alignment horizontal="center"/>
    </xf>
    <xf numFmtId="0" fontId="12" fillId="2" borderId="17" xfId="44" applyFont="1" applyFill="1" applyBorder="1" applyAlignment="1" applyProtection="1">
      <alignment horizontal="left" vertical="center" wrapText="1"/>
    </xf>
    <xf numFmtId="0" fontId="12" fillId="2" borderId="42" xfId="44" applyFont="1" applyFill="1" applyBorder="1" applyAlignment="1" applyProtection="1">
      <alignment horizontal="left" vertical="center" wrapText="1"/>
    </xf>
    <xf numFmtId="0" fontId="12" fillId="2" borderId="45" xfId="44" applyFont="1" applyFill="1" applyBorder="1" applyAlignment="1" applyProtection="1">
      <alignment horizontal="left" vertical="center" wrapText="1"/>
    </xf>
    <xf numFmtId="0" fontId="19" fillId="0" borderId="17" xfId="0" applyFont="1" applyBorder="1" applyAlignment="1">
      <alignment horizontal="left"/>
    </xf>
    <xf numFmtId="0" fontId="19" fillId="0" borderId="42" xfId="0" applyFont="1" applyBorder="1" applyAlignment="1">
      <alignment horizontal="left"/>
    </xf>
    <xf numFmtId="0" fontId="12" fillId="2" borderId="21" xfId="43" applyFont="1" applyFill="1" applyBorder="1" applyAlignment="1">
      <alignment horizontal="center" vertical="center" wrapText="1"/>
    </xf>
    <xf numFmtId="0" fontId="12" fillId="2" borderId="5" xfId="43" applyFont="1" applyFill="1" applyBorder="1" applyAlignment="1">
      <alignment horizontal="center" vertical="center" wrapText="1"/>
    </xf>
    <xf numFmtId="0" fontId="27" fillId="2" borderId="1" xfId="44" applyFont="1" applyFill="1" applyBorder="1" applyAlignment="1" applyProtection="1">
      <alignment horizontal="center" vertical="center" wrapText="1"/>
    </xf>
    <xf numFmtId="0" fontId="20" fillId="3" borderId="34" xfId="42" applyFont="1" applyFill="1" applyBorder="1" applyAlignment="1">
      <alignment horizontal="center" vertical="center" wrapText="1"/>
    </xf>
    <xf numFmtId="0" fontId="20" fillId="3" borderId="51" xfId="42" applyFont="1" applyFill="1" applyBorder="1" applyAlignment="1">
      <alignment horizontal="center" vertical="center" wrapText="1"/>
    </xf>
    <xf numFmtId="0" fontId="20" fillId="3" borderId="52" xfId="42" applyFont="1" applyFill="1" applyBorder="1" applyAlignment="1">
      <alignment horizontal="center" vertical="center" wrapText="1"/>
    </xf>
    <xf numFmtId="0" fontId="22" fillId="0" borderId="34" xfId="43" applyFont="1" applyBorder="1" applyAlignment="1">
      <alignment horizontal="left" vertical="center" wrapText="1"/>
    </xf>
    <xf numFmtId="0" fontId="22" fillId="0" borderId="51" xfId="43" applyFont="1" applyBorder="1" applyAlignment="1">
      <alignment horizontal="left" vertical="center" wrapText="1"/>
    </xf>
    <xf numFmtId="0" fontId="22" fillId="0" borderId="52" xfId="43" applyFont="1" applyBorder="1" applyAlignment="1">
      <alignment horizontal="left" vertical="center" wrapText="1"/>
    </xf>
    <xf numFmtId="0" fontId="12" fillId="2" borderId="32" xfId="44" applyFont="1" applyFill="1" applyBorder="1" applyAlignment="1" applyProtection="1">
      <alignment horizontal="center" vertical="center" wrapText="1"/>
    </xf>
    <xf numFmtId="0" fontId="12" fillId="2" borderId="42" xfId="44" applyFont="1" applyFill="1" applyBorder="1" applyAlignment="1" applyProtection="1">
      <alignment horizontal="center" vertical="center" wrapText="1"/>
    </xf>
    <xf numFmtId="0" fontId="12" fillId="2" borderId="41" xfId="44" applyFont="1" applyFill="1" applyBorder="1" applyAlignment="1" applyProtection="1">
      <alignment horizontal="center" vertical="center" wrapText="1"/>
    </xf>
    <xf numFmtId="0" fontId="21" fillId="2" borderId="17" xfId="44" applyFont="1" applyFill="1" applyBorder="1" applyAlignment="1" applyProtection="1">
      <alignment horizontal="left" vertical="center" wrapText="1"/>
    </xf>
    <xf numFmtId="0" fontId="21" fillId="2" borderId="42" xfId="44" applyFont="1" applyFill="1" applyBorder="1" applyAlignment="1" applyProtection="1">
      <alignment horizontal="left" vertical="center" wrapText="1"/>
    </xf>
    <xf numFmtId="0" fontId="21" fillId="2" borderId="45" xfId="44" applyFont="1" applyFill="1" applyBorder="1" applyAlignment="1" applyProtection="1">
      <alignment horizontal="left" vertical="center" wrapText="1"/>
    </xf>
    <xf numFmtId="0" fontId="16" fillId="3" borderId="34" xfId="43" applyFont="1" applyFill="1" applyBorder="1" applyAlignment="1">
      <alignment horizontal="center" vertical="center" wrapText="1"/>
    </xf>
    <xf numFmtId="0" fontId="16" fillId="3" borderId="51" xfId="43" applyFont="1" applyFill="1" applyBorder="1" applyAlignment="1">
      <alignment horizontal="center" vertical="center" wrapText="1"/>
    </xf>
    <xf numFmtId="0" fontId="16" fillId="3" borderId="54" xfId="43" applyFont="1" applyFill="1" applyBorder="1" applyAlignment="1">
      <alignment horizontal="center" vertical="center" wrapText="1"/>
    </xf>
    <xf numFmtId="0" fontId="12" fillId="2" borderId="42" xfId="43" applyFont="1" applyFill="1" applyBorder="1" applyAlignment="1">
      <alignment horizontal="left" vertical="center" wrapText="1"/>
    </xf>
    <xf numFmtId="0" fontId="12" fillId="2" borderId="45" xfId="43" applyFont="1" applyFill="1" applyBorder="1" applyAlignment="1">
      <alignment horizontal="left" vertical="center" wrapText="1"/>
    </xf>
    <xf numFmtId="0" fontId="17" fillId="2" borderId="42" xfId="44" applyFill="1" applyBorder="1" applyAlignment="1" applyProtection="1">
      <alignment horizontal="left" vertical="center" wrapText="1"/>
    </xf>
    <xf numFmtId="0" fontId="20" fillId="3" borderId="34" xfId="42" applyFont="1" applyFill="1" applyBorder="1" applyAlignment="1">
      <alignment horizontal="center" vertical="center"/>
    </xf>
    <xf numFmtId="0" fontId="20" fillId="3" borderId="51" xfId="42" applyFont="1" applyFill="1" applyBorder="1" applyAlignment="1">
      <alignment horizontal="center" vertical="center"/>
    </xf>
    <xf numFmtId="0" fontId="20" fillId="3" borderId="52" xfId="42" applyFont="1" applyFill="1" applyBorder="1" applyAlignment="1">
      <alignment horizontal="center" vertical="center"/>
    </xf>
    <xf numFmtId="0" fontId="12" fillId="2" borderId="32" xfId="43" applyFont="1" applyFill="1" applyBorder="1" applyAlignment="1">
      <alignment horizontal="center" vertical="center" wrapText="1"/>
    </xf>
    <xf numFmtId="0" fontId="12" fillId="2" borderId="41" xfId="43" applyFont="1" applyFill="1" applyBorder="1" applyAlignment="1">
      <alignment horizontal="center" vertical="center" wrapText="1"/>
    </xf>
    <xf numFmtId="9" fontId="12" fillId="2" borderId="1" xfId="43" applyNumberFormat="1" applyFont="1" applyFill="1" applyBorder="1" applyAlignment="1">
      <alignment horizontal="center" vertical="center" wrapText="1"/>
    </xf>
    <xf numFmtId="0" fontId="19" fillId="2" borderId="18" xfId="44" applyFont="1" applyFill="1" applyBorder="1" applyAlignment="1" applyProtection="1">
      <alignment horizontal="center" vertical="top" wrapText="1"/>
    </xf>
    <xf numFmtId="0" fontId="21" fillId="2" borderId="46" xfId="44" applyFont="1" applyFill="1" applyBorder="1" applyAlignment="1" applyProtection="1">
      <alignment horizontal="left" vertical="center" wrapText="1"/>
    </xf>
    <xf numFmtId="0" fontId="12" fillId="0" borderId="46" xfId="46" applyFont="1" applyBorder="1"/>
    <xf numFmtId="0" fontId="12" fillId="0" borderId="47" xfId="46" applyFont="1" applyBorder="1"/>
    <xf numFmtId="0" fontId="20" fillId="3" borderId="64" xfId="42" applyFont="1" applyFill="1" applyBorder="1" applyAlignment="1">
      <alignment horizontal="center" vertical="center"/>
    </xf>
    <xf numFmtId="0" fontId="20" fillId="3" borderId="63" xfId="42" applyFont="1" applyFill="1" applyBorder="1" applyAlignment="1">
      <alignment horizontal="center" vertical="center"/>
    </xf>
    <xf numFmtId="0" fontId="21" fillId="2" borderId="17" xfId="44" applyFont="1" applyFill="1" applyBorder="1" applyAlignment="1" applyProtection="1">
      <alignment horizontal="center" vertical="center" wrapText="1"/>
    </xf>
    <xf numFmtId="0" fontId="21" fillId="2" borderId="42" xfId="44" applyFont="1" applyFill="1" applyBorder="1" applyAlignment="1" applyProtection="1">
      <alignment horizontal="center" vertical="center" wrapText="1"/>
    </xf>
    <xf numFmtId="0" fontId="21" fillId="2" borderId="45" xfId="44" applyFont="1" applyFill="1" applyBorder="1" applyAlignment="1" applyProtection="1">
      <alignment horizontal="center" vertical="center" wrapText="1"/>
    </xf>
    <xf numFmtId="9" fontId="12" fillId="2" borderId="32" xfId="43" applyNumberFormat="1" applyFont="1" applyFill="1" applyBorder="1" applyAlignment="1">
      <alignment horizontal="center" vertical="center" wrapText="1"/>
    </xf>
    <xf numFmtId="0" fontId="20" fillId="3" borderId="64" xfId="42" applyFont="1" applyFill="1" applyBorder="1" applyAlignment="1">
      <alignment horizontal="center" vertical="center" wrapText="1"/>
    </xf>
    <xf numFmtId="0" fontId="20" fillId="3" borderId="63" xfId="42" applyFont="1" applyFill="1" applyBorder="1" applyAlignment="1">
      <alignment horizontal="center" vertical="center" wrapText="1"/>
    </xf>
    <xf numFmtId="0" fontId="20" fillId="3" borderId="16" xfId="42" applyFont="1" applyFill="1" applyBorder="1" applyAlignment="1">
      <alignment horizontal="center" vertical="center" wrapText="1"/>
    </xf>
    <xf numFmtId="0" fontId="21" fillId="2" borderId="17" xfId="43" applyFont="1" applyFill="1" applyBorder="1" applyAlignment="1">
      <alignment horizontal="left" vertical="center" wrapText="1"/>
    </xf>
    <xf numFmtId="0" fontId="21" fillId="2" borderId="42" xfId="43" applyFont="1" applyFill="1" applyBorder="1" applyAlignment="1">
      <alignment horizontal="left" vertical="center" wrapText="1"/>
    </xf>
    <xf numFmtId="0" fontId="21" fillId="2" borderId="45" xfId="43" applyFont="1" applyFill="1" applyBorder="1" applyAlignment="1">
      <alignment horizontal="left" vertical="center" wrapText="1"/>
    </xf>
    <xf numFmtId="0" fontId="12" fillId="2" borderId="16" xfId="44" applyFont="1" applyFill="1" applyBorder="1" applyAlignment="1" applyProtection="1">
      <alignment horizontal="center" vertical="center" wrapText="1"/>
    </xf>
    <xf numFmtId="0" fontId="12" fillId="2" borderId="6" xfId="44" applyFont="1" applyFill="1" applyBorder="1" applyAlignment="1" applyProtection="1">
      <alignment horizontal="center" vertical="center" wrapText="1"/>
    </xf>
    <xf numFmtId="0" fontId="12" fillId="2" borderId="49" xfId="44" applyFont="1" applyFill="1" applyBorder="1" applyAlignment="1" applyProtection="1">
      <alignment horizontal="center" vertical="center" wrapText="1"/>
    </xf>
    <xf numFmtId="0" fontId="12" fillId="2" borderId="17" xfId="44" applyFont="1" applyFill="1" applyBorder="1" applyAlignment="1" applyProtection="1">
      <alignment horizontal="center" vertical="center" wrapText="1"/>
    </xf>
    <xf numFmtId="0" fontId="12" fillId="2" borderId="45" xfId="44" applyFont="1" applyFill="1" applyBorder="1" applyAlignment="1" applyProtection="1">
      <alignment horizontal="center" vertical="center" wrapText="1"/>
    </xf>
    <xf numFmtId="1" fontId="21" fillId="2" borderId="17" xfId="44" applyNumberFormat="1" applyFont="1" applyFill="1" applyBorder="1" applyAlignment="1" applyProtection="1">
      <alignment horizontal="left" vertical="center" wrapText="1"/>
    </xf>
    <xf numFmtId="1" fontId="21" fillId="2" borderId="42" xfId="44" applyNumberFormat="1" applyFont="1" applyFill="1" applyBorder="1" applyAlignment="1" applyProtection="1">
      <alignment horizontal="left" vertical="center" wrapText="1"/>
    </xf>
    <xf numFmtId="1" fontId="21" fillId="2" borderId="45" xfId="44" applyNumberFormat="1" applyFont="1" applyFill="1" applyBorder="1" applyAlignment="1" applyProtection="1">
      <alignment horizontal="left" vertical="center" wrapText="1"/>
    </xf>
    <xf numFmtId="0" fontId="12" fillId="2" borderId="16" xfId="44" applyFont="1" applyFill="1" applyBorder="1" applyAlignment="1" applyProtection="1">
      <alignment horizontal="left" vertical="center" wrapText="1"/>
    </xf>
    <xf numFmtId="0" fontId="12" fillId="2" borderId="6" xfId="44" applyFont="1" applyFill="1" applyBorder="1" applyAlignment="1" applyProtection="1">
      <alignment horizontal="left" vertical="center" wrapText="1"/>
    </xf>
    <xf numFmtId="0" fontId="12" fillId="2" borderId="49" xfId="44" applyFont="1" applyFill="1" applyBorder="1" applyAlignment="1" applyProtection="1">
      <alignment horizontal="left" vertical="center" wrapText="1"/>
    </xf>
    <xf numFmtId="0" fontId="19" fillId="2" borderId="64" xfId="0" applyFont="1" applyFill="1" applyBorder="1" applyAlignment="1">
      <alignment horizontal="center"/>
    </xf>
    <xf numFmtId="0" fontId="19" fillId="2" borderId="43" xfId="0" applyFont="1" applyFill="1" applyBorder="1" applyAlignment="1">
      <alignment horizontal="center"/>
    </xf>
    <xf numFmtId="3" fontId="12" fillId="2" borderId="32" xfId="43" applyNumberFormat="1" applyFont="1" applyFill="1" applyBorder="1" applyAlignment="1">
      <alignment horizontal="center" vertical="center" wrapText="1"/>
    </xf>
    <xf numFmtId="9" fontId="12" fillId="2" borderId="41" xfId="43" applyNumberFormat="1" applyFont="1" applyFill="1" applyBorder="1" applyAlignment="1">
      <alignment horizontal="center" vertical="center" wrapText="1"/>
    </xf>
    <xf numFmtId="0" fontId="19" fillId="2" borderId="49" xfId="0" applyFont="1" applyFill="1" applyBorder="1" applyAlignment="1">
      <alignment horizontal="center"/>
    </xf>
    <xf numFmtId="0" fontId="19" fillId="2" borderId="0" xfId="0" applyFont="1" applyFill="1" applyBorder="1" applyAlignment="1">
      <alignment horizontal="center"/>
    </xf>
    <xf numFmtId="0" fontId="19" fillId="2" borderId="44" xfId="0" applyFont="1" applyFill="1" applyBorder="1" applyAlignment="1">
      <alignment horizontal="center"/>
    </xf>
    <xf numFmtId="0" fontId="12" fillId="2" borderId="6" xfId="0" applyFont="1" applyFill="1" applyBorder="1" applyAlignment="1">
      <alignment horizontal="center"/>
    </xf>
    <xf numFmtId="0" fontId="19" fillId="2" borderId="42" xfId="0" applyFont="1" applyFill="1" applyBorder="1" applyAlignment="1">
      <alignment horizontal="center"/>
    </xf>
    <xf numFmtId="0" fontId="19" fillId="2" borderId="45" xfId="0" applyFont="1" applyFill="1" applyBorder="1" applyAlignment="1">
      <alignment horizontal="center"/>
    </xf>
    <xf numFmtId="1" fontId="12" fillId="2" borderId="17" xfId="44" applyNumberFormat="1" applyFont="1" applyFill="1" applyBorder="1" applyAlignment="1" applyProtection="1">
      <alignment horizontal="left" vertical="center" wrapText="1"/>
    </xf>
    <xf numFmtId="1" fontId="12" fillId="2" borderId="42" xfId="44" applyNumberFormat="1" applyFont="1" applyFill="1" applyBorder="1" applyAlignment="1" applyProtection="1">
      <alignment horizontal="left" vertical="center" wrapText="1"/>
    </xf>
    <xf numFmtId="1" fontId="12" fillId="2" borderId="45" xfId="44" applyNumberFormat="1" applyFont="1" applyFill="1" applyBorder="1" applyAlignment="1" applyProtection="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vertical="center"/>
    </xf>
  </cellXfs>
  <cellStyles count="51">
    <cellStyle name="Cabecera 1" xfId="3"/>
    <cellStyle name="Cabecera 2" xfId="4"/>
    <cellStyle name="Comma" xfId="5"/>
    <cellStyle name="Comma [0]_PIB" xfId="6"/>
    <cellStyle name="Comma_confisGOBjul2500" xfId="7"/>
    <cellStyle name="Comma0" xfId="8"/>
    <cellStyle name="Currency" xfId="9"/>
    <cellStyle name="Currency [0]_PIB" xfId="10"/>
    <cellStyle name="Currency_confisGOBjul2500" xfId="11"/>
    <cellStyle name="Currency0" xfId="12"/>
    <cellStyle name="Date" xfId="13"/>
    <cellStyle name="Euro" xfId="14"/>
    <cellStyle name="Fecha" xfId="15"/>
    <cellStyle name="Fijo" xfId="16"/>
    <cellStyle name="Fixed" xfId="17"/>
    <cellStyle name="Heading 1" xfId="18"/>
    <cellStyle name="Heading 2" xfId="19"/>
    <cellStyle name="Heading1" xfId="20"/>
    <cellStyle name="Heading2" xfId="21"/>
    <cellStyle name="Hipervínculo" xfId="44" builtinId="8"/>
    <cellStyle name="Hipervínculo 2" xfId="47"/>
    <cellStyle name="Millares [0]" xfId="45" builtinId="6"/>
    <cellStyle name="Millares 2" xfId="22"/>
    <cellStyle name="Millares 3" xfId="49"/>
    <cellStyle name="Monetario" xfId="23"/>
    <cellStyle name="Monetario0" xfId="24"/>
    <cellStyle name="Normal" xfId="0" builtinId="0"/>
    <cellStyle name="Normal 2" xfId="1"/>
    <cellStyle name="Normal 2 2" xfId="42"/>
    <cellStyle name="Normal 3" xfId="2"/>
    <cellStyle name="Normal 3 2" xfId="46"/>
    <cellStyle name="Normal 7" xfId="43"/>
    <cellStyle name="Percent" xfId="25"/>
    <cellStyle name="Porcentaje" xfId="50" builtinId="5"/>
    <cellStyle name="Porcentaje 2" xfId="26"/>
    <cellStyle name="Punto" xfId="27"/>
    <cellStyle name="Punto0" xfId="28"/>
    <cellStyle name="Punto0 2" xfId="48"/>
    <cellStyle name="Resumen" xfId="29"/>
    <cellStyle name="Text" xfId="30"/>
    <cellStyle name="Total 2" xfId="31"/>
    <cellStyle name="ДАТА" xfId="32"/>
    <cellStyle name="ДЕНЕЖНЫЙ_BOPENGC" xfId="33"/>
    <cellStyle name="ЗАГОЛОВОК1" xfId="34"/>
    <cellStyle name="ЗАГОЛОВОК2" xfId="35"/>
    <cellStyle name="ИТОГОВЫЙ" xfId="36"/>
    <cellStyle name="Обычный_BOPENGC" xfId="37"/>
    <cellStyle name="ПРОЦЕНТНЫЙ_BOPENGC" xfId="38"/>
    <cellStyle name="ТЕКСТ" xfId="39"/>
    <cellStyle name="ФИКСИРОВАННЫЙ" xfId="40"/>
    <cellStyle name="ФИНАНСОВЫЙ_BOPENGC" xfId="41"/>
  </cellStyles>
  <dxfs count="0"/>
  <tableStyles count="0" defaultTableStyle="TableStyleMedium2" defaultPivotStyle="PivotStyleLight16"/>
  <colors>
    <mruColors>
      <color rgb="FFF38585"/>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jsserrano\Desktop\Daniel%20Serrano\Alcald&#237;a\PPTIMA\Fases\Formulaci&#243;n\Matriz%20de%20Plan%20de%20Accion%20(%20V2%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20matrices\Plan%20de%20Acci&#243;n\Formato%20Matriz%20de%20Plan%20de%20Accion%20(%20V3%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Plan de acción"/>
      <sheetName val="Instructivo Plan de Acción"/>
      <sheetName val="Ficha técnica IR#..."/>
      <sheetName val=" Instructivo ficha técnica"/>
    </sheetNames>
    <sheetDataSet>
      <sheetData sheetId="0" refreshError="1"/>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ospina@alcaldiabogota.gov.co" TargetMode="External"/><Relationship Id="rId13" Type="http://schemas.openxmlformats.org/officeDocument/2006/relationships/hyperlink" Target="mailto:fjestupinan@alcaldiabogota.gov.co" TargetMode="External"/><Relationship Id="rId18" Type="http://schemas.openxmlformats.org/officeDocument/2006/relationships/hyperlink" Target="mailto:fjestupinan@alcaldiabogota.gov.co" TargetMode="External"/><Relationship Id="rId26" Type="http://schemas.openxmlformats.org/officeDocument/2006/relationships/hyperlink" Target="mailto:fjestupinan@alcaldiabogota.gov.co" TargetMode="External"/><Relationship Id="rId3" Type="http://schemas.openxmlformats.org/officeDocument/2006/relationships/hyperlink" Target="mailto:daospina@alcaldiabogota.gov.co" TargetMode="External"/><Relationship Id="rId21" Type="http://schemas.openxmlformats.org/officeDocument/2006/relationships/hyperlink" Target="mailto:fjestupinan@alcaldiabogota.gov.co" TargetMode="External"/><Relationship Id="rId34" Type="http://schemas.openxmlformats.org/officeDocument/2006/relationships/hyperlink" Target="mailto:fjestupinan@alcaldiabogota.gov.co" TargetMode="External"/><Relationship Id="rId7" Type="http://schemas.openxmlformats.org/officeDocument/2006/relationships/hyperlink" Target="mailto:daospina@alcaldiabogota.gov.co" TargetMode="External"/><Relationship Id="rId12" Type="http://schemas.openxmlformats.org/officeDocument/2006/relationships/hyperlink" Target="mailto:fjestupinan@alcaldiabogota.gov.co" TargetMode="External"/><Relationship Id="rId17" Type="http://schemas.openxmlformats.org/officeDocument/2006/relationships/hyperlink" Target="mailto:fjestupinan@alcaldiabogota.gov.co" TargetMode="External"/><Relationship Id="rId25" Type="http://schemas.openxmlformats.org/officeDocument/2006/relationships/hyperlink" Target="mailto:daospina@alcaldiabogota.gov.co" TargetMode="External"/><Relationship Id="rId33" Type="http://schemas.openxmlformats.org/officeDocument/2006/relationships/hyperlink" Target="mailto:laromero@alcaldiabogota.gov.co" TargetMode="External"/><Relationship Id="rId2" Type="http://schemas.openxmlformats.org/officeDocument/2006/relationships/hyperlink" Target="mailto:fjestupinan@alcaldiabogota.gov.co" TargetMode="External"/><Relationship Id="rId16" Type="http://schemas.openxmlformats.org/officeDocument/2006/relationships/hyperlink" Target="mailto:fjestupinan@alcaldiabogota.gov.co" TargetMode="External"/><Relationship Id="rId20" Type="http://schemas.openxmlformats.org/officeDocument/2006/relationships/hyperlink" Target="mailto:daospina@alcaldiabogota.gov.co" TargetMode="External"/><Relationship Id="rId29" Type="http://schemas.openxmlformats.org/officeDocument/2006/relationships/hyperlink" Target="mailto:laromero@alcaldiabogota.gov.co" TargetMode="External"/><Relationship Id="rId1" Type="http://schemas.openxmlformats.org/officeDocument/2006/relationships/hyperlink" Target="mailto:fjestupinan@alcaldiabogota.gov.co" TargetMode="External"/><Relationship Id="rId6" Type="http://schemas.openxmlformats.org/officeDocument/2006/relationships/hyperlink" Target="mailto:daospina@alcaldiabogota.gov.co" TargetMode="External"/><Relationship Id="rId11" Type="http://schemas.openxmlformats.org/officeDocument/2006/relationships/hyperlink" Target="mailto:daospina@alcaldiabogota.gov.co" TargetMode="External"/><Relationship Id="rId24" Type="http://schemas.openxmlformats.org/officeDocument/2006/relationships/hyperlink" Target="mailto:lubar.chaparro@gobiernobogota.gov.co" TargetMode="External"/><Relationship Id="rId32" Type="http://schemas.openxmlformats.org/officeDocument/2006/relationships/hyperlink" Target="mailto:laromero@alcaldiabogota.gov.co" TargetMode="External"/><Relationship Id="rId5" Type="http://schemas.openxmlformats.org/officeDocument/2006/relationships/hyperlink" Target="mailto:laromero@alcaldiabogota.gov.co" TargetMode="External"/><Relationship Id="rId15" Type="http://schemas.openxmlformats.org/officeDocument/2006/relationships/hyperlink" Target="mailto:daospina@alcaldiabogota.gov.co" TargetMode="External"/><Relationship Id="rId23" Type="http://schemas.openxmlformats.org/officeDocument/2006/relationships/hyperlink" Target="mailto:fjestupinan@alcaldiabogota.gov.co" TargetMode="External"/><Relationship Id="rId28" Type="http://schemas.openxmlformats.org/officeDocument/2006/relationships/hyperlink" Target="mailto:jrodriguez@veeduriadistrital.gov.co" TargetMode="External"/><Relationship Id="rId36" Type="http://schemas.openxmlformats.org/officeDocument/2006/relationships/printerSettings" Target="../printerSettings/printerSettings1.bin"/><Relationship Id="rId10" Type="http://schemas.openxmlformats.org/officeDocument/2006/relationships/hyperlink" Target="mailto:daospina@alcaldiabogota.gov.co" TargetMode="External"/><Relationship Id="rId19" Type="http://schemas.openxmlformats.org/officeDocument/2006/relationships/hyperlink" Target="mailto:daospina@alcaldiabogota.gov.co" TargetMode="External"/><Relationship Id="rId31" Type="http://schemas.openxmlformats.org/officeDocument/2006/relationships/hyperlink" Target="mailto:laromero@alcaldiabogota.gov.co" TargetMode="External"/><Relationship Id="rId4" Type="http://schemas.openxmlformats.org/officeDocument/2006/relationships/hyperlink" Target="mailto:daospina@alcaldiabogota.gov.co" TargetMode="External"/><Relationship Id="rId9" Type="http://schemas.openxmlformats.org/officeDocument/2006/relationships/hyperlink" Target="mailto:daospina@alcaldiabogota.gov.co" TargetMode="External"/><Relationship Id="rId14" Type="http://schemas.openxmlformats.org/officeDocument/2006/relationships/hyperlink" Target="mailto:fjestupinan@alcaldiabogota.gov.co" TargetMode="External"/><Relationship Id="rId22" Type="http://schemas.openxmlformats.org/officeDocument/2006/relationships/hyperlink" Target="mailto:fjestupinan@alcaldiabogota.gov.co" TargetMode="External"/><Relationship Id="rId27" Type="http://schemas.openxmlformats.org/officeDocument/2006/relationships/hyperlink" Target="mailto:jrodriguez@veeduriadistrital.gov.co" TargetMode="External"/><Relationship Id="rId30" Type="http://schemas.openxmlformats.org/officeDocument/2006/relationships/hyperlink" Target="mailto:laromero@alcaldiabogota.gov.co" TargetMode="External"/><Relationship Id="rId35" Type="http://schemas.openxmlformats.org/officeDocument/2006/relationships/hyperlink" Target="mailto:fjestupinan@alcaldiabogota.gov.co"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aromero@alcaldiabogota.gov.co"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aospina@alcaldiabogota.gov.co"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gaquintero@alcaldiabogota.gov.co"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fjestupinan@alcaldiabogota.gov.co"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fjestupinan@alcaldiabogota.gov.co"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fjestupinan@alcaldiabogota.gov.co"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laromero@alcaldiabogota.gov.co"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fjestupinan@alcaldiabogota.gov.co"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fjestupinan@alcaldiabogota.gov.co"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fjestupinan@alcaldiabogota.gov.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carreno@uaesp.gov.co" TargetMode="External"/><Relationship Id="rId3" Type="http://schemas.openxmlformats.org/officeDocument/2006/relationships/hyperlink" Target="mailto:viviana.ortiz@idartes.gov.co" TargetMode="External"/><Relationship Id="rId7" Type="http://schemas.openxmlformats.org/officeDocument/2006/relationships/hyperlink" Target="mailto:mcarreno@uaesp.gov.co" TargetMode="External"/><Relationship Id="rId2" Type="http://schemas.openxmlformats.org/officeDocument/2006/relationships/hyperlink" Target="mailto:lgonzalez@catastrobogota.gov.co" TargetMode="External"/><Relationship Id="rId1" Type="http://schemas.openxmlformats.org/officeDocument/2006/relationships/hyperlink" Target="mailto:lgonzalez@catastrobogota.gov.co" TargetMode="External"/><Relationship Id="rId6" Type="http://schemas.openxmlformats.org/officeDocument/2006/relationships/hyperlink" Target="mailto:vanessa.soto@umv.gov.co" TargetMode="External"/><Relationship Id="rId11" Type="http://schemas.openxmlformats.org/officeDocument/2006/relationships/printerSettings" Target="../printerSettings/printerSettings2.bin"/><Relationship Id="rId5" Type="http://schemas.openxmlformats.org/officeDocument/2006/relationships/hyperlink" Target="mailto:vanessa.soto@umv.gov.co" TargetMode="External"/><Relationship Id="rId10" Type="http://schemas.openxmlformats.org/officeDocument/2006/relationships/hyperlink" Target="mailto:lucy.molano@idu.gov.co" TargetMode="External"/><Relationship Id="rId4" Type="http://schemas.openxmlformats.org/officeDocument/2006/relationships/hyperlink" Target="mailto:viviana.ortiz@idartes.gov.co" TargetMode="External"/><Relationship Id="rId9" Type="http://schemas.openxmlformats.org/officeDocument/2006/relationships/hyperlink" Target="mailto:lucy.molano@idu.gov.co"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aospina@alcaldiabogota.gov.co"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aospina@alcaldiabogota.gov.co"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daospina@alcaldiabogota.gov.co"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daospina@alcaldiabogota.gov.co"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fjestupinan@alcaldiabogota.gov.co"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fjestupinan@alcaldiabogota.gov.co"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laromero@alcaldiabogota.gov.co"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daospina@alcaldiabogota.gov.co"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fjestupinan@alcaldiabogota.gov.co"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fjestupinan@alcaldiabogota.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daospina@alcaldiabogota.gov.co"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daospina@alcaldiabogota.gov.co"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daospina@alcaldiabogota.gov.co"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daospina@alcaldiabogota.gov.co"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fjestupinan@alcaldiabogota.gov.co"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laromero@alcaldiabogota.gov.co"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laromero@alcaldiabogota.gov.co"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fjestupinan@alcaldiabogota.gov.co"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fjestupinan@alcaldiabogota.gov.co"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daospina@alcaldiabogot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daospina@alcaldiabogota.gov.co"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fjestupinan@alcaldiabogota.gov.co"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mailto:fjestupinan@alcaldiabogota.gov.co"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fjestupinan@alcaldiabogota.gov.co"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fjestupinan@alcaldiabogota.gov.co"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fjestupinan@alcaldiabogota.gov.co"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mailto:fjestupinan@alcaldiabogota.gov.co"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mailto:fjestupinan@alcaldiabogota.gov.co"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fjestupinan@alcaldiabogota.gov.co"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fjestupinan@alcaldiabogota.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fjestupinan@alcaldiabogota.gov.c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fjestupinan@alcaldiabogota.gov.co"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fjestupinan@alcaldiabogota.gov.co"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fjestupinan@alcaldia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70C0"/>
  </sheetPr>
  <dimension ref="A1:CO63"/>
  <sheetViews>
    <sheetView tabSelected="1" topLeftCell="A25" zoomScale="70" zoomScaleNormal="70" workbookViewId="0">
      <selection activeCell="Z57" sqref="Z57"/>
    </sheetView>
  </sheetViews>
  <sheetFormatPr baseColWidth="10" defaultColWidth="11.453125" defaultRowHeight="14"/>
  <cols>
    <col min="1" max="1" width="23" style="75" customWidth="1"/>
    <col min="2" max="2" width="16.54296875" style="75" customWidth="1"/>
    <col min="3" max="5" width="24.1796875" style="75" customWidth="1"/>
    <col min="6" max="6" width="34.26953125" style="75" customWidth="1"/>
    <col min="7" max="7" width="14.81640625" style="75" customWidth="1"/>
    <col min="8" max="10" width="12.7265625" style="75" customWidth="1"/>
    <col min="11" max="12" width="11.7265625" style="75" customWidth="1"/>
    <col min="13" max="13" width="14.1796875" style="75" customWidth="1"/>
    <col min="14" max="14" width="11.7265625" style="75" customWidth="1"/>
    <col min="15" max="18" width="12" style="75" customWidth="1"/>
    <col min="19" max="19" width="16.7265625" style="75" customWidth="1"/>
    <col min="20" max="24" width="12" style="75" customWidth="1"/>
    <col min="25" max="25" width="10.1796875" style="75" customWidth="1"/>
    <col min="26" max="26" width="26.453125" style="75" customWidth="1"/>
    <col min="27" max="27" width="21.1796875" style="75" customWidth="1"/>
    <col min="28" max="28" width="26.1796875" style="75" customWidth="1"/>
    <col min="29" max="31" width="26.81640625" style="75" customWidth="1"/>
    <col min="32" max="32" width="14.1796875" style="75" customWidth="1"/>
    <col min="33" max="35" width="12.7265625" style="75" customWidth="1"/>
    <col min="36" max="36" width="17.1796875" style="75" customWidth="1"/>
    <col min="37" max="37" width="14.7265625" style="75" customWidth="1"/>
    <col min="38" max="39" width="12.7265625" style="75" customWidth="1"/>
    <col min="40" max="40" width="15.1796875" style="75" customWidth="1"/>
    <col min="41" max="41" width="14.26953125" style="75" customWidth="1"/>
    <col min="42" max="42" width="15.54296875" style="75" customWidth="1"/>
    <col min="43" max="43" width="15.26953125" style="75" customWidth="1"/>
    <col min="44" max="44" width="13.7265625" style="75" customWidth="1"/>
    <col min="45" max="45" width="14.26953125" style="75" customWidth="1"/>
    <col min="46" max="46" width="14.1796875" style="75" customWidth="1"/>
    <col min="47" max="47" width="14.7265625" style="75" customWidth="1"/>
    <col min="48" max="48" width="15.54296875" style="75" customWidth="1"/>
    <col min="49" max="49" width="15" style="75" customWidth="1"/>
    <col min="50" max="50" width="14" style="75" customWidth="1"/>
    <col min="51" max="51" width="18.453125" style="75" customWidth="1"/>
    <col min="52" max="52" width="16.54296875" style="75" customWidth="1"/>
    <col min="53" max="54" width="12.7265625" style="75" customWidth="1"/>
    <col min="55" max="55" width="18" style="75" customWidth="1"/>
    <col min="56" max="80" width="12.7265625" style="75" customWidth="1"/>
    <col min="81" max="81" width="16.1796875" style="75" customWidth="1"/>
    <col min="82" max="82" width="20.7265625" style="75" customWidth="1"/>
    <col min="83" max="83" width="21.1796875" style="75" customWidth="1"/>
    <col min="84" max="84" width="20.453125" style="75" customWidth="1"/>
    <col min="85" max="85" width="25.1796875" style="75" customWidth="1"/>
    <col min="86" max="86" width="15.54296875" style="75" customWidth="1"/>
    <col min="87" max="87" width="38.453125" style="75" customWidth="1"/>
    <col min="88" max="88" width="42.81640625" style="75" customWidth="1"/>
    <col min="89" max="89" width="52.1796875" style="75" customWidth="1"/>
    <col min="90" max="90" width="49.1796875" style="75" customWidth="1"/>
    <col min="91" max="91" width="59.54296875" style="75" customWidth="1"/>
    <col min="92" max="92" width="27.7265625" style="75" customWidth="1"/>
    <col min="93" max="93" width="45.81640625" style="75" customWidth="1"/>
    <col min="94" max="16384" width="11.453125" style="75"/>
  </cols>
  <sheetData>
    <row r="1" spans="1:87" ht="25.5" hidden="1" customHeight="1">
      <c r="A1" s="368" t="s">
        <v>98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70"/>
      <c r="CI1" s="371"/>
    </row>
    <row r="2" spans="1:87" ht="13.5" customHeight="1">
      <c r="A2" s="128" t="s">
        <v>195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30"/>
      <c r="CI2" s="131"/>
    </row>
    <row r="3" spans="1:87" ht="13.5" hidden="1" customHeight="1">
      <c r="A3" s="135" t="s">
        <v>19</v>
      </c>
      <c r="B3" s="136"/>
      <c r="C3" s="137"/>
      <c r="D3" s="328"/>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30"/>
    </row>
    <row r="4" spans="1:87" ht="16.5" hidden="1" customHeight="1">
      <c r="A4" s="134" t="s">
        <v>0</v>
      </c>
      <c r="B4" s="79"/>
      <c r="C4" s="79"/>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15"/>
      <c r="CI4" s="374"/>
    </row>
    <row r="5" spans="1:87" ht="14.15" hidden="1" customHeight="1">
      <c r="A5" s="134" t="s">
        <v>1</v>
      </c>
      <c r="B5" s="79"/>
      <c r="C5" s="79"/>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15"/>
      <c r="CI5" s="374"/>
    </row>
    <row r="6" spans="1:87" ht="23.25" hidden="1" customHeight="1">
      <c r="A6" s="134" t="s">
        <v>104</v>
      </c>
      <c r="B6" s="79"/>
      <c r="C6" s="79"/>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15"/>
      <c r="CI6" s="374"/>
    </row>
    <row r="7" spans="1:87" ht="25.5" customHeight="1">
      <c r="A7" s="134" t="s">
        <v>99</v>
      </c>
      <c r="B7" s="324" t="s">
        <v>215</v>
      </c>
      <c r="C7" s="324"/>
      <c r="D7" s="324"/>
      <c r="E7" s="324"/>
      <c r="F7" s="76" t="s">
        <v>190</v>
      </c>
      <c r="G7" s="324" t="s">
        <v>265</v>
      </c>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11"/>
      <c r="CI7" s="372"/>
    </row>
    <row r="8" spans="1:87" ht="19" customHeight="1">
      <c r="A8" s="134" t="s">
        <v>217</v>
      </c>
      <c r="B8" s="311" t="s">
        <v>215</v>
      </c>
      <c r="C8" s="312"/>
      <c r="D8" s="313"/>
      <c r="E8" s="76" t="s">
        <v>95</v>
      </c>
      <c r="F8" s="324" t="s">
        <v>265</v>
      </c>
      <c r="G8" s="324"/>
      <c r="H8" s="324"/>
      <c r="I8" s="324"/>
      <c r="J8" s="324"/>
      <c r="K8" s="324"/>
      <c r="L8" s="324"/>
      <c r="M8" s="76" t="s">
        <v>442</v>
      </c>
      <c r="N8" s="311" t="s">
        <v>450</v>
      </c>
      <c r="O8" s="312"/>
      <c r="P8" s="312"/>
      <c r="Q8" s="312"/>
      <c r="R8" s="313"/>
      <c r="S8" s="76"/>
      <c r="T8" s="311"/>
      <c r="U8" s="312"/>
      <c r="V8" s="312"/>
      <c r="W8" s="312"/>
      <c r="X8" s="312"/>
      <c r="Y8" s="313"/>
      <c r="Z8" s="79"/>
      <c r="AA8" s="315"/>
      <c r="AB8" s="316"/>
      <c r="AC8" s="316"/>
      <c r="AD8" s="316"/>
      <c r="AE8" s="316"/>
      <c r="AF8" s="316"/>
      <c r="AG8" s="316"/>
      <c r="AH8" s="317"/>
      <c r="AI8" s="250"/>
      <c r="AJ8" s="79"/>
      <c r="AK8" s="315"/>
      <c r="AL8" s="316"/>
      <c r="AM8" s="316"/>
      <c r="AN8" s="316"/>
      <c r="AO8" s="317"/>
      <c r="AP8" s="76"/>
      <c r="AQ8" s="76"/>
      <c r="AR8" s="76"/>
      <c r="AS8" s="76"/>
      <c r="AT8" s="76"/>
      <c r="AU8" s="76"/>
      <c r="AV8" s="76"/>
      <c r="AW8" s="76"/>
      <c r="AX8" s="176"/>
      <c r="AY8" s="76"/>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15"/>
      <c r="CI8" s="374"/>
    </row>
    <row r="9" spans="1:87" ht="19" customHeight="1">
      <c r="A9" s="134" t="s">
        <v>218</v>
      </c>
      <c r="B9" s="311" t="s">
        <v>43</v>
      </c>
      <c r="C9" s="312"/>
      <c r="D9" s="313"/>
      <c r="E9" s="76" t="s">
        <v>96</v>
      </c>
      <c r="F9" s="324" t="s">
        <v>418</v>
      </c>
      <c r="G9" s="324"/>
      <c r="H9" s="324"/>
      <c r="I9" s="324"/>
      <c r="J9" s="324"/>
      <c r="K9" s="324"/>
      <c r="L9" s="324"/>
      <c r="M9" s="152" t="s">
        <v>443</v>
      </c>
      <c r="N9" s="311" t="s">
        <v>451</v>
      </c>
      <c r="O9" s="312"/>
      <c r="P9" s="312"/>
      <c r="Q9" s="312"/>
      <c r="R9" s="313"/>
      <c r="S9" s="76"/>
      <c r="T9" s="311"/>
      <c r="U9" s="312"/>
      <c r="V9" s="312"/>
      <c r="W9" s="312"/>
      <c r="X9" s="312"/>
      <c r="Y9" s="313"/>
      <c r="Z9" s="151"/>
      <c r="AA9" s="315"/>
      <c r="AB9" s="316"/>
      <c r="AC9" s="316"/>
      <c r="AD9" s="316"/>
      <c r="AE9" s="316"/>
      <c r="AF9" s="316"/>
      <c r="AG9" s="316"/>
      <c r="AH9" s="317"/>
      <c r="AI9" s="252"/>
      <c r="AJ9" s="151"/>
      <c r="AK9" s="315"/>
      <c r="AL9" s="316"/>
      <c r="AM9" s="316"/>
      <c r="AN9" s="316"/>
      <c r="AO9" s="317"/>
      <c r="AP9" s="152"/>
      <c r="AQ9" s="152"/>
      <c r="AR9" s="152"/>
      <c r="AS9" s="152"/>
      <c r="AT9" s="152"/>
      <c r="AU9" s="152"/>
      <c r="AV9" s="152"/>
      <c r="AW9" s="152"/>
      <c r="AX9" s="151"/>
      <c r="AY9" s="152"/>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4"/>
      <c r="CI9" s="155"/>
    </row>
    <row r="10" spans="1:87" ht="19" customHeight="1">
      <c r="A10" s="134" t="s">
        <v>417</v>
      </c>
      <c r="B10" s="156" t="s">
        <v>409</v>
      </c>
      <c r="C10" s="157"/>
      <c r="D10" s="158"/>
      <c r="E10" s="76" t="s">
        <v>97</v>
      </c>
      <c r="F10" s="324" t="s">
        <v>431</v>
      </c>
      <c r="G10" s="324"/>
      <c r="H10" s="324"/>
      <c r="I10" s="324"/>
      <c r="J10" s="324"/>
      <c r="K10" s="324"/>
      <c r="L10" s="324"/>
      <c r="M10" s="152" t="s">
        <v>444</v>
      </c>
      <c r="N10" s="311" t="s">
        <v>452</v>
      </c>
      <c r="O10" s="312"/>
      <c r="P10" s="312"/>
      <c r="Q10" s="312"/>
      <c r="R10" s="313"/>
      <c r="S10" s="152" t="s">
        <v>1204</v>
      </c>
      <c r="T10" s="311" t="s">
        <v>453</v>
      </c>
      <c r="U10" s="312"/>
      <c r="V10" s="312"/>
      <c r="W10" s="312"/>
      <c r="X10" s="312"/>
      <c r="Y10" s="313"/>
      <c r="Z10" s="151"/>
      <c r="AA10" s="315"/>
      <c r="AB10" s="316"/>
      <c r="AC10" s="316"/>
      <c r="AD10" s="316"/>
      <c r="AE10" s="316"/>
      <c r="AF10" s="316"/>
      <c r="AG10" s="316"/>
      <c r="AH10" s="317"/>
      <c r="AI10" s="252"/>
      <c r="AJ10" s="151"/>
      <c r="AK10" s="315"/>
      <c r="AL10" s="316"/>
      <c r="AM10" s="316"/>
      <c r="AN10" s="316"/>
      <c r="AO10" s="317"/>
      <c r="AP10" s="152"/>
      <c r="AQ10" s="152"/>
      <c r="AR10" s="152"/>
      <c r="AS10" s="152"/>
      <c r="AT10" s="152"/>
      <c r="AU10" s="152"/>
      <c r="AV10" s="152"/>
      <c r="AW10" s="152"/>
      <c r="AX10" s="151"/>
      <c r="AY10" s="152"/>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4"/>
      <c r="CI10" s="155"/>
    </row>
    <row r="11" spans="1:87" ht="19" customHeight="1">
      <c r="A11" s="134" t="s">
        <v>397</v>
      </c>
      <c r="B11" s="311" t="s">
        <v>56</v>
      </c>
      <c r="C11" s="312"/>
      <c r="D11" s="313"/>
      <c r="E11" s="76" t="s">
        <v>419</v>
      </c>
      <c r="F11" s="324" t="s">
        <v>257</v>
      </c>
      <c r="G11" s="324"/>
      <c r="H11" s="324"/>
      <c r="I11" s="324"/>
      <c r="J11" s="324"/>
      <c r="K11" s="324"/>
      <c r="L11" s="324"/>
      <c r="M11" s="152"/>
      <c r="N11" s="315"/>
      <c r="O11" s="316"/>
      <c r="P11" s="316"/>
      <c r="Q11" s="316"/>
      <c r="R11" s="317"/>
      <c r="S11" s="152"/>
      <c r="T11" s="315"/>
      <c r="U11" s="316"/>
      <c r="V11" s="316"/>
      <c r="W11" s="316"/>
      <c r="X11" s="316"/>
      <c r="Y11" s="317"/>
      <c r="Z11" s="151"/>
      <c r="AA11" s="315"/>
      <c r="AB11" s="316"/>
      <c r="AC11" s="316"/>
      <c r="AD11" s="316"/>
      <c r="AE11" s="316"/>
      <c r="AF11" s="316"/>
      <c r="AG11" s="316"/>
      <c r="AH11" s="317"/>
      <c r="AI11" s="252"/>
      <c r="AJ11" s="151"/>
      <c r="AK11" s="315"/>
      <c r="AL11" s="316"/>
      <c r="AM11" s="316"/>
      <c r="AN11" s="316"/>
      <c r="AO11" s="317"/>
      <c r="AP11" s="152"/>
      <c r="AQ11" s="152"/>
      <c r="AR11" s="152"/>
      <c r="AS11" s="152"/>
      <c r="AT11" s="152"/>
      <c r="AU11" s="152"/>
      <c r="AV11" s="152"/>
      <c r="AW11" s="152"/>
      <c r="AX11" s="151"/>
      <c r="AY11" s="152"/>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4"/>
      <c r="CI11" s="155"/>
    </row>
    <row r="12" spans="1:87" ht="19" customHeight="1">
      <c r="A12" s="134" t="s">
        <v>398</v>
      </c>
      <c r="B12" s="311" t="s">
        <v>410</v>
      </c>
      <c r="C12" s="312"/>
      <c r="D12" s="313"/>
      <c r="E12" s="76" t="s">
        <v>420</v>
      </c>
      <c r="F12" s="324" t="s">
        <v>1103</v>
      </c>
      <c r="G12" s="324"/>
      <c r="H12" s="324"/>
      <c r="I12" s="324"/>
      <c r="J12" s="324"/>
      <c r="K12" s="324"/>
      <c r="L12" s="324"/>
      <c r="M12" s="152" t="s">
        <v>445</v>
      </c>
      <c r="N12" s="311" t="s">
        <v>454</v>
      </c>
      <c r="O12" s="312"/>
      <c r="P12" s="312"/>
      <c r="Q12" s="312"/>
      <c r="R12" s="313"/>
      <c r="S12" s="152"/>
      <c r="T12" s="315"/>
      <c r="U12" s="316"/>
      <c r="V12" s="316"/>
      <c r="W12" s="316"/>
      <c r="X12" s="316"/>
      <c r="Y12" s="317"/>
      <c r="Z12" s="151"/>
      <c r="AA12" s="315"/>
      <c r="AB12" s="316"/>
      <c r="AC12" s="316"/>
      <c r="AD12" s="316"/>
      <c r="AE12" s="316"/>
      <c r="AF12" s="316"/>
      <c r="AG12" s="316"/>
      <c r="AH12" s="317"/>
      <c r="AI12" s="252"/>
      <c r="AJ12" s="151"/>
      <c r="AK12" s="315"/>
      <c r="AL12" s="316"/>
      <c r="AM12" s="316"/>
      <c r="AN12" s="316"/>
      <c r="AO12" s="317"/>
      <c r="AP12" s="152"/>
      <c r="AQ12" s="152"/>
      <c r="AR12" s="152"/>
      <c r="AS12" s="152"/>
      <c r="AT12" s="152"/>
      <c r="AU12" s="152"/>
      <c r="AV12" s="152"/>
      <c r="AW12" s="152"/>
      <c r="AX12" s="151"/>
      <c r="AY12" s="152"/>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4"/>
      <c r="CI12" s="155"/>
    </row>
    <row r="13" spans="1:87" ht="19" customHeight="1">
      <c r="A13" s="134" t="s">
        <v>399</v>
      </c>
      <c r="B13" s="311" t="s">
        <v>411</v>
      </c>
      <c r="C13" s="312"/>
      <c r="D13" s="313"/>
      <c r="E13" s="76" t="s">
        <v>421</v>
      </c>
      <c r="F13" s="324" t="s">
        <v>432</v>
      </c>
      <c r="G13" s="324"/>
      <c r="H13" s="324"/>
      <c r="I13" s="324"/>
      <c r="J13" s="324"/>
      <c r="K13" s="324"/>
      <c r="L13" s="324"/>
      <c r="M13" s="152" t="s">
        <v>447</v>
      </c>
      <c r="N13" s="311" t="s">
        <v>1104</v>
      </c>
      <c r="O13" s="312"/>
      <c r="P13" s="312"/>
      <c r="Q13" s="312"/>
      <c r="R13" s="313"/>
      <c r="S13" s="152"/>
      <c r="T13" s="315"/>
      <c r="U13" s="316"/>
      <c r="V13" s="316"/>
      <c r="W13" s="316"/>
      <c r="X13" s="316"/>
      <c r="Y13" s="317"/>
      <c r="Z13" s="151"/>
      <c r="AA13" s="315"/>
      <c r="AB13" s="316"/>
      <c r="AC13" s="316"/>
      <c r="AD13" s="316"/>
      <c r="AE13" s="316"/>
      <c r="AF13" s="316"/>
      <c r="AG13" s="316"/>
      <c r="AH13" s="317"/>
      <c r="AI13" s="252"/>
      <c r="AJ13" s="151"/>
      <c r="AK13" s="315"/>
      <c r="AL13" s="316"/>
      <c r="AM13" s="316"/>
      <c r="AN13" s="316"/>
      <c r="AO13" s="317"/>
      <c r="AP13" s="152"/>
      <c r="AQ13" s="152"/>
      <c r="AR13" s="152"/>
      <c r="AS13" s="152"/>
      <c r="AT13" s="152"/>
      <c r="AU13" s="152"/>
      <c r="AV13" s="152"/>
      <c r="AW13" s="152"/>
      <c r="AX13" s="151"/>
      <c r="AY13" s="152"/>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4"/>
      <c r="CI13" s="155"/>
    </row>
    <row r="14" spans="1:87" ht="19" customHeight="1">
      <c r="A14" s="134" t="s">
        <v>400</v>
      </c>
      <c r="B14" s="311" t="s">
        <v>64</v>
      </c>
      <c r="C14" s="312"/>
      <c r="D14" s="313"/>
      <c r="E14" s="76" t="s">
        <v>422</v>
      </c>
      <c r="F14" s="324" t="s">
        <v>433</v>
      </c>
      <c r="G14" s="324"/>
      <c r="H14" s="324"/>
      <c r="I14" s="324"/>
      <c r="J14" s="324"/>
      <c r="K14" s="324"/>
      <c r="L14" s="324"/>
      <c r="M14" s="152"/>
      <c r="N14" s="315"/>
      <c r="O14" s="316"/>
      <c r="P14" s="316"/>
      <c r="Q14" s="316"/>
      <c r="R14" s="317"/>
      <c r="S14" s="152"/>
      <c r="T14" s="315"/>
      <c r="U14" s="316"/>
      <c r="V14" s="316"/>
      <c r="W14" s="316"/>
      <c r="X14" s="316"/>
      <c r="Y14" s="317"/>
      <c r="Z14" s="151"/>
      <c r="AA14" s="315"/>
      <c r="AB14" s="316"/>
      <c r="AC14" s="316"/>
      <c r="AD14" s="316"/>
      <c r="AE14" s="316"/>
      <c r="AF14" s="316"/>
      <c r="AG14" s="316"/>
      <c r="AH14" s="317"/>
      <c r="AI14" s="252"/>
      <c r="AJ14" s="151"/>
      <c r="AK14" s="315"/>
      <c r="AL14" s="316"/>
      <c r="AM14" s="316"/>
      <c r="AN14" s="316"/>
      <c r="AO14" s="317"/>
      <c r="AP14" s="152"/>
      <c r="AQ14" s="152"/>
      <c r="AR14" s="152"/>
      <c r="AS14" s="152"/>
      <c r="AT14" s="152"/>
      <c r="AU14" s="152"/>
      <c r="AV14" s="152"/>
      <c r="AW14" s="152"/>
      <c r="AX14" s="151"/>
      <c r="AY14" s="152"/>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4"/>
      <c r="CI14" s="155"/>
    </row>
    <row r="15" spans="1:87" ht="19" customHeight="1">
      <c r="A15" s="134" t="s">
        <v>401</v>
      </c>
      <c r="B15" s="311" t="s">
        <v>412</v>
      </c>
      <c r="C15" s="312"/>
      <c r="D15" s="313"/>
      <c r="E15" s="76" t="s">
        <v>423</v>
      </c>
      <c r="F15" s="324" t="s">
        <v>434</v>
      </c>
      <c r="G15" s="324"/>
      <c r="H15" s="324"/>
      <c r="I15" s="324"/>
      <c r="J15" s="324"/>
      <c r="K15" s="324"/>
      <c r="L15" s="324"/>
      <c r="M15" s="152" t="s">
        <v>448</v>
      </c>
      <c r="N15" s="311" t="s">
        <v>1105</v>
      </c>
      <c r="O15" s="312"/>
      <c r="P15" s="312"/>
      <c r="Q15" s="312"/>
      <c r="R15" s="313"/>
      <c r="S15" s="152"/>
      <c r="T15" s="315"/>
      <c r="U15" s="316"/>
      <c r="V15" s="316"/>
      <c r="W15" s="316"/>
      <c r="X15" s="316"/>
      <c r="Y15" s="317"/>
      <c r="Z15" s="151"/>
      <c r="AA15" s="315"/>
      <c r="AB15" s="316"/>
      <c r="AC15" s="316"/>
      <c r="AD15" s="316"/>
      <c r="AE15" s="316"/>
      <c r="AF15" s="316"/>
      <c r="AG15" s="316"/>
      <c r="AH15" s="317"/>
      <c r="AI15" s="252"/>
      <c r="AJ15" s="151"/>
      <c r="AK15" s="315"/>
      <c r="AL15" s="316"/>
      <c r="AM15" s="316"/>
      <c r="AN15" s="316"/>
      <c r="AO15" s="317"/>
      <c r="AP15" s="152"/>
      <c r="AQ15" s="152"/>
      <c r="AR15" s="152"/>
      <c r="AS15" s="152"/>
      <c r="AT15" s="152"/>
      <c r="AU15" s="152"/>
      <c r="AV15" s="152"/>
      <c r="AW15" s="152"/>
      <c r="AX15" s="151"/>
      <c r="AY15" s="152"/>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4"/>
      <c r="CI15" s="155"/>
    </row>
    <row r="16" spans="1:87" ht="19" customHeight="1">
      <c r="A16" s="134" t="s">
        <v>402</v>
      </c>
      <c r="B16" s="311" t="s">
        <v>413</v>
      </c>
      <c r="C16" s="312"/>
      <c r="D16" s="313"/>
      <c r="E16" s="76" t="s">
        <v>424</v>
      </c>
      <c r="F16" s="324" t="s">
        <v>435</v>
      </c>
      <c r="G16" s="324"/>
      <c r="H16" s="324"/>
      <c r="I16" s="324"/>
      <c r="J16" s="324"/>
      <c r="K16" s="324"/>
      <c r="L16" s="324"/>
      <c r="M16" s="152" t="s">
        <v>446</v>
      </c>
      <c r="N16" s="311" t="s">
        <v>1106</v>
      </c>
      <c r="O16" s="312"/>
      <c r="P16" s="312"/>
      <c r="Q16" s="312"/>
      <c r="R16" s="313"/>
      <c r="S16" s="152" t="s">
        <v>463</v>
      </c>
      <c r="T16" s="311" t="s">
        <v>455</v>
      </c>
      <c r="U16" s="312"/>
      <c r="V16" s="312"/>
      <c r="W16" s="312"/>
      <c r="X16" s="312"/>
      <c r="Y16" s="313"/>
      <c r="Z16" s="159" t="s">
        <v>465</v>
      </c>
      <c r="AA16" s="311" t="s">
        <v>1107</v>
      </c>
      <c r="AB16" s="312"/>
      <c r="AC16" s="312"/>
      <c r="AD16" s="312"/>
      <c r="AE16" s="312"/>
      <c r="AF16" s="312"/>
      <c r="AG16" s="312"/>
      <c r="AH16" s="313"/>
      <c r="AI16" s="253"/>
      <c r="AJ16" s="159" t="s">
        <v>466</v>
      </c>
      <c r="AK16" s="311" t="s">
        <v>456</v>
      </c>
      <c r="AL16" s="312"/>
      <c r="AM16" s="312"/>
      <c r="AN16" s="312"/>
      <c r="AO16" s="313"/>
      <c r="AP16" s="152"/>
      <c r="AQ16" s="152"/>
      <c r="AR16" s="152"/>
      <c r="AS16" s="152"/>
      <c r="AT16" s="152"/>
      <c r="AU16" s="152"/>
      <c r="AV16" s="152"/>
      <c r="AW16" s="152"/>
      <c r="AX16" s="151"/>
      <c r="AY16" s="152"/>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4"/>
      <c r="CI16" s="155"/>
    </row>
    <row r="17" spans="1:93" ht="19" customHeight="1">
      <c r="A17" s="134" t="s">
        <v>403</v>
      </c>
      <c r="B17" s="311" t="s">
        <v>75</v>
      </c>
      <c r="C17" s="312"/>
      <c r="D17" s="313"/>
      <c r="E17" s="76" t="s">
        <v>425</v>
      </c>
      <c r="F17" s="324" t="s">
        <v>436</v>
      </c>
      <c r="G17" s="324"/>
      <c r="H17" s="324"/>
      <c r="I17" s="324"/>
      <c r="J17" s="324"/>
      <c r="K17" s="324"/>
      <c r="L17" s="324"/>
      <c r="M17" s="152" t="s">
        <v>449</v>
      </c>
      <c r="N17" s="311" t="s">
        <v>457</v>
      </c>
      <c r="O17" s="312"/>
      <c r="P17" s="312"/>
      <c r="Q17" s="312"/>
      <c r="R17" s="313"/>
      <c r="S17" s="152"/>
      <c r="T17" s="315"/>
      <c r="U17" s="316"/>
      <c r="V17" s="316"/>
      <c r="W17" s="316"/>
      <c r="X17" s="316"/>
      <c r="Y17" s="317"/>
      <c r="Z17" s="151"/>
      <c r="AA17" s="315"/>
      <c r="AB17" s="316"/>
      <c r="AC17" s="316"/>
      <c r="AD17" s="316"/>
      <c r="AE17" s="316"/>
      <c r="AF17" s="316"/>
      <c r="AG17" s="316"/>
      <c r="AH17" s="317"/>
      <c r="AI17" s="252"/>
      <c r="AJ17" s="151"/>
      <c r="AK17" s="315"/>
      <c r="AL17" s="316"/>
      <c r="AM17" s="316"/>
      <c r="AN17" s="316"/>
      <c r="AO17" s="317"/>
      <c r="AP17" s="152"/>
      <c r="AQ17" s="152"/>
      <c r="AR17" s="152"/>
      <c r="AS17" s="152"/>
      <c r="AT17" s="152"/>
      <c r="AU17" s="152"/>
      <c r="AV17" s="152"/>
      <c r="AW17" s="152"/>
      <c r="AX17" s="151"/>
      <c r="AY17" s="152"/>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4"/>
      <c r="CI17" s="155"/>
    </row>
    <row r="18" spans="1:93" ht="19" customHeight="1">
      <c r="A18" s="134" t="s">
        <v>404</v>
      </c>
      <c r="B18" s="311" t="s">
        <v>79</v>
      </c>
      <c r="C18" s="312"/>
      <c r="D18" s="313"/>
      <c r="E18" s="76" t="s">
        <v>426</v>
      </c>
      <c r="F18" s="324" t="s">
        <v>437</v>
      </c>
      <c r="G18" s="324"/>
      <c r="H18" s="324"/>
      <c r="I18" s="324"/>
      <c r="J18" s="324"/>
      <c r="K18" s="324"/>
      <c r="L18" s="324"/>
      <c r="M18" s="152" t="s">
        <v>461</v>
      </c>
      <c r="N18" s="311" t="s">
        <v>458</v>
      </c>
      <c r="O18" s="312"/>
      <c r="P18" s="312"/>
      <c r="Q18" s="312"/>
      <c r="R18" s="313"/>
      <c r="S18" s="152" t="s">
        <v>464</v>
      </c>
      <c r="T18" s="311" t="s">
        <v>459</v>
      </c>
      <c r="U18" s="312"/>
      <c r="V18" s="312"/>
      <c r="W18" s="312"/>
      <c r="X18" s="312"/>
      <c r="Y18" s="313"/>
      <c r="Z18" s="159" t="s">
        <v>1205</v>
      </c>
      <c r="AA18" s="311" t="s">
        <v>290</v>
      </c>
      <c r="AB18" s="312"/>
      <c r="AC18" s="312"/>
      <c r="AD18" s="312"/>
      <c r="AE18" s="312"/>
      <c r="AF18" s="312"/>
      <c r="AG18" s="312"/>
      <c r="AH18" s="313"/>
      <c r="AI18" s="253"/>
      <c r="AJ18" s="151"/>
      <c r="AK18" s="315"/>
      <c r="AL18" s="316"/>
      <c r="AM18" s="316"/>
      <c r="AN18" s="316"/>
      <c r="AO18" s="317"/>
      <c r="AP18" s="152"/>
      <c r="AQ18" s="152"/>
      <c r="AR18" s="152"/>
      <c r="AS18" s="152"/>
      <c r="AT18" s="152"/>
      <c r="AU18" s="152"/>
      <c r="AV18" s="152"/>
      <c r="AW18" s="152"/>
      <c r="AX18" s="151"/>
      <c r="AY18" s="152"/>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4"/>
      <c r="CI18" s="155"/>
    </row>
    <row r="19" spans="1:93" ht="19" customHeight="1">
      <c r="A19" s="134" t="s">
        <v>405</v>
      </c>
      <c r="B19" s="311" t="s">
        <v>85</v>
      </c>
      <c r="C19" s="312"/>
      <c r="D19" s="313"/>
      <c r="E19" s="76" t="s">
        <v>427</v>
      </c>
      <c r="F19" s="324" t="s">
        <v>438</v>
      </c>
      <c r="G19" s="324"/>
      <c r="H19" s="324"/>
      <c r="I19" s="324"/>
      <c r="J19" s="324"/>
      <c r="K19" s="324"/>
      <c r="L19" s="324"/>
      <c r="M19" s="152" t="s">
        <v>462</v>
      </c>
      <c r="N19" s="311" t="s">
        <v>460</v>
      </c>
      <c r="O19" s="312"/>
      <c r="P19" s="312"/>
      <c r="Q19" s="312"/>
      <c r="R19" s="313"/>
      <c r="S19" s="152"/>
      <c r="T19" s="325"/>
      <c r="U19" s="326"/>
      <c r="V19" s="326"/>
      <c r="W19" s="326"/>
      <c r="X19" s="326"/>
      <c r="Y19" s="327"/>
      <c r="Z19" s="151"/>
      <c r="AA19" s="315"/>
      <c r="AB19" s="316"/>
      <c r="AC19" s="316"/>
      <c r="AD19" s="316"/>
      <c r="AE19" s="316"/>
      <c r="AF19" s="316"/>
      <c r="AG19" s="316"/>
      <c r="AH19" s="317"/>
      <c r="AI19" s="252"/>
      <c r="AJ19" s="151"/>
      <c r="AK19" s="315"/>
      <c r="AL19" s="316"/>
      <c r="AM19" s="316"/>
      <c r="AN19" s="316"/>
      <c r="AO19" s="317"/>
      <c r="AP19" s="152"/>
      <c r="AQ19" s="152"/>
      <c r="AR19" s="152"/>
      <c r="AS19" s="152"/>
      <c r="AT19" s="152"/>
      <c r="AU19" s="152"/>
      <c r="AV19" s="152"/>
      <c r="AW19" s="152"/>
      <c r="AX19" s="151"/>
      <c r="AY19" s="152"/>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4"/>
      <c r="CI19" s="155"/>
    </row>
    <row r="20" spans="1:93" ht="19" customHeight="1">
      <c r="A20" s="134" t="s">
        <v>406</v>
      </c>
      <c r="B20" s="311" t="s">
        <v>414</v>
      </c>
      <c r="C20" s="312"/>
      <c r="D20" s="313"/>
      <c r="E20" s="76" t="s">
        <v>428</v>
      </c>
      <c r="F20" s="324" t="s">
        <v>439</v>
      </c>
      <c r="G20" s="324"/>
      <c r="H20" s="324"/>
      <c r="I20" s="324"/>
      <c r="J20" s="324"/>
      <c r="K20" s="324"/>
      <c r="L20" s="324"/>
      <c r="M20" s="152"/>
      <c r="N20" s="315"/>
      <c r="O20" s="316"/>
      <c r="P20" s="316"/>
      <c r="Q20" s="316"/>
      <c r="R20" s="317"/>
      <c r="S20" s="152"/>
      <c r="T20" s="325"/>
      <c r="U20" s="326"/>
      <c r="V20" s="326"/>
      <c r="W20" s="326"/>
      <c r="X20" s="326"/>
      <c r="Y20" s="327"/>
      <c r="Z20" s="151"/>
      <c r="AA20" s="315"/>
      <c r="AB20" s="316"/>
      <c r="AC20" s="316"/>
      <c r="AD20" s="316"/>
      <c r="AE20" s="316"/>
      <c r="AF20" s="316"/>
      <c r="AG20" s="316"/>
      <c r="AH20" s="317"/>
      <c r="AI20" s="252"/>
      <c r="AJ20" s="151"/>
      <c r="AK20" s="315"/>
      <c r="AL20" s="316"/>
      <c r="AM20" s="316"/>
      <c r="AN20" s="316"/>
      <c r="AO20" s="317"/>
      <c r="AP20" s="152"/>
      <c r="AQ20" s="152"/>
      <c r="AR20" s="152"/>
      <c r="AS20" s="152"/>
      <c r="AT20" s="152"/>
      <c r="AU20" s="152"/>
      <c r="AV20" s="152"/>
      <c r="AW20" s="152"/>
      <c r="AX20" s="151"/>
      <c r="AY20" s="152"/>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4"/>
      <c r="CI20" s="155"/>
    </row>
    <row r="21" spans="1:93" ht="19" customHeight="1">
      <c r="A21" s="134" t="s">
        <v>407</v>
      </c>
      <c r="B21" s="311" t="s">
        <v>415</v>
      </c>
      <c r="C21" s="312"/>
      <c r="D21" s="313"/>
      <c r="E21" s="76" t="s">
        <v>429</v>
      </c>
      <c r="F21" s="324" t="s">
        <v>440</v>
      </c>
      <c r="G21" s="324"/>
      <c r="H21" s="324"/>
      <c r="I21" s="324"/>
      <c r="J21" s="324"/>
      <c r="K21" s="324"/>
      <c r="L21" s="324"/>
      <c r="M21" s="152"/>
      <c r="N21" s="315"/>
      <c r="O21" s="316"/>
      <c r="P21" s="316"/>
      <c r="Q21" s="316"/>
      <c r="R21" s="317"/>
      <c r="S21" s="152"/>
      <c r="T21" s="325"/>
      <c r="U21" s="326"/>
      <c r="V21" s="326"/>
      <c r="W21" s="326"/>
      <c r="X21" s="326"/>
      <c r="Y21" s="327"/>
      <c r="Z21" s="151"/>
      <c r="AA21" s="315"/>
      <c r="AB21" s="316"/>
      <c r="AC21" s="316"/>
      <c r="AD21" s="316"/>
      <c r="AE21" s="316"/>
      <c r="AF21" s="316"/>
      <c r="AG21" s="316"/>
      <c r="AH21" s="317"/>
      <c r="AI21" s="252"/>
      <c r="AJ21" s="151"/>
      <c r="AK21" s="315"/>
      <c r="AL21" s="316"/>
      <c r="AM21" s="316"/>
      <c r="AN21" s="316"/>
      <c r="AO21" s="317"/>
      <c r="AP21" s="152"/>
      <c r="AQ21" s="152"/>
      <c r="AR21" s="152"/>
      <c r="AS21" s="152"/>
      <c r="AT21" s="152"/>
      <c r="AU21" s="152"/>
      <c r="AV21" s="152"/>
      <c r="AW21" s="152"/>
      <c r="AX21" s="151"/>
      <c r="AY21" s="152"/>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4"/>
      <c r="CI21" s="155"/>
    </row>
    <row r="22" spans="1:93" ht="19" customHeight="1">
      <c r="A22" s="134" t="s">
        <v>408</v>
      </c>
      <c r="B22" s="311" t="s">
        <v>416</v>
      </c>
      <c r="C22" s="312"/>
      <c r="D22" s="313"/>
      <c r="E22" s="76" t="s">
        <v>430</v>
      </c>
      <c r="F22" s="324" t="s">
        <v>441</v>
      </c>
      <c r="G22" s="324"/>
      <c r="H22" s="324"/>
      <c r="I22" s="324"/>
      <c r="J22" s="324"/>
      <c r="K22" s="324"/>
      <c r="L22" s="324"/>
      <c r="M22" s="152"/>
      <c r="N22" s="315"/>
      <c r="O22" s="316"/>
      <c r="P22" s="316"/>
      <c r="Q22" s="316"/>
      <c r="R22" s="317"/>
      <c r="S22" s="152"/>
      <c r="T22" s="325"/>
      <c r="U22" s="326"/>
      <c r="V22" s="326"/>
      <c r="W22" s="326"/>
      <c r="X22" s="326"/>
      <c r="Y22" s="327"/>
      <c r="Z22" s="151"/>
      <c r="AA22" s="315"/>
      <c r="AB22" s="316"/>
      <c r="AC22" s="316"/>
      <c r="AD22" s="316"/>
      <c r="AE22" s="316"/>
      <c r="AF22" s="316"/>
      <c r="AG22" s="316"/>
      <c r="AH22" s="317"/>
      <c r="AI22" s="252"/>
      <c r="AJ22" s="151"/>
      <c r="AK22" s="315"/>
      <c r="AL22" s="316"/>
      <c r="AM22" s="316"/>
      <c r="AN22" s="316"/>
      <c r="AO22" s="317"/>
      <c r="AP22" s="152"/>
      <c r="AQ22" s="152"/>
      <c r="AR22" s="152"/>
      <c r="AS22" s="152"/>
      <c r="AT22" s="152"/>
      <c r="AU22" s="152"/>
      <c r="AV22" s="152"/>
      <c r="AW22" s="152"/>
      <c r="AX22" s="151"/>
      <c r="AY22" s="152"/>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4"/>
      <c r="CI22" s="155"/>
    </row>
    <row r="23" spans="1:93" ht="23.5" customHeight="1" thickBot="1">
      <c r="A23" s="138" t="s">
        <v>256</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40"/>
      <c r="CI23" s="141"/>
    </row>
    <row r="24" spans="1:93" ht="15" customHeight="1" thickBot="1">
      <c r="A24" s="375" t="s">
        <v>20</v>
      </c>
      <c r="B24" s="350" t="s">
        <v>35</v>
      </c>
      <c r="C24" s="355" t="s">
        <v>17</v>
      </c>
      <c r="D24" s="356"/>
      <c r="E24" s="356"/>
      <c r="F24" s="356"/>
      <c r="G24" s="356"/>
      <c r="H24" s="356"/>
      <c r="I24" s="356"/>
      <c r="J24" s="357"/>
      <c r="K24" s="357"/>
      <c r="L24" s="357"/>
      <c r="M24" s="357"/>
      <c r="N24" s="357"/>
      <c r="O24" s="357"/>
      <c r="P24" s="357"/>
      <c r="Q24" s="357"/>
      <c r="R24" s="357"/>
      <c r="S24" s="357"/>
      <c r="T24" s="357"/>
      <c r="U24" s="357"/>
      <c r="V24" s="357"/>
      <c r="W24" s="357"/>
      <c r="X24" s="357"/>
      <c r="Y24" s="358"/>
      <c r="Z24" s="365" t="s">
        <v>21</v>
      </c>
      <c r="AA24" s="366"/>
      <c r="AB24" s="366"/>
      <c r="AC24" s="366"/>
      <c r="AD24" s="366"/>
      <c r="AE24" s="366"/>
      <c r="AF24" s="366"/>
      <c r="AG24" s="366"/>
      <c r="AH24" s="366"/>
      <c r="AI24" s="366"/>
      <c r="AJ24" s="366"/>
      <c r="AK24" s="367"/>
      <c r="AL24" s="346" t="s">
        <v>5</v>
      </c>
      <c r="AM24" s="347"/>
      <c r="AN24" s="391"/>
      <c r="AO24" s="391"/>
      <c r="AP24" s="391"/>
      <c r="AQ24" s="391"/>
      <c r="AR24" s="391"/>
      <c r="AS24" s="391"/>
      <c r="AT24" s="391"/>
      <c r="AU24" s="391"/>
      <c r="AV24" s="391"/>
      <c r="AW24" s="391"/>
      <c r="AX24" s="353" t="s">
        <v>110</v>
      </c>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78"/>
      <c r="CD24" s="91"/>
      <c r="CE24" s="365" t="s">
        <v>4</v>
      </c>
      <c r="CF24" s="366"/>
      <c r="CG24" s="366"/>
      <c r="CH24" s="366"/>
      <c r="CI24" s="367"/>
      <c r="CJ24" s="365" t="s">
        <v>1199</v>
      </c>
      <c r="CK24" s="366"/>
      <c r="CL24" s="366"/>
      <c r="CM24" s="366"/>
      <c r="CN24" s="366"/>
      <c r="CO24" s="367"/>
    </row>
    <row r="25" spans="1:93" ht="17.149999999999999" customHeight="1">
      <c r="A25" s="376"/>
      <c r="B25" s="351"/>
      <c r="C25" s="359" t="s">
        <v>102</v>
      </c>
      <c r="D25" s="338" t="s">
        <v>36</v>
      </c>
      <c r="E25" s="338" t="s">
        <v>2</v>
      </c>
      <c r="F25" s="336" t="s">
        <v>22</v>
      </c>
      <c r="G25" s="336" t="s">
        <v>1613</v>
      </c>
      <c r="H25" s="336" t="s">
        <v>194</v>
      </c>
      <c r="I25" s="336" t="s">
        <v>105</v>
      </c>
      <c r="J25" s="362" t="s">
        <v>1533</v>
      </c>
      <c r="K25" s="340" t="s">
        <v>3</v>
      </c>
      <c r="L25" s="341"/>
      <c r="M25" s="354" t="s">
        <v>5</v>
      </c>
      <c r="N25" s="354"/>
      <c r="O25" s="393"/>
      <c r="P25" s="393"/>
      <c r="Q25" s="393"/>
      <c r="R25" s="393"/>
      <c r="S25" s="393"/>
      <c r="T25" s="393"/>
      <c r="U25" s="393"/>
      <c r="V25" s="393"/>
      <c r="W25" s="393"/>
      <c r="X25" s="393"/>
      <c r="Y25" s="364" t="s">
        <v>109</v>
      </c>
      <c r="Z25" s="338" t="s">
        <v>103</v>
      </c>
      <c r="AA25" s="338" t="s">
        <v>37</v>
      </c>
      <c r="AB25" s="342" t="s">
        <v>14</v>
      </c>
      <c r="AC25" s="336" t="s">
        <v>16</v>
      </c>
      <c r="AD25" s="390" t="s">
        <v>1534</v>
      </c>
      <c r="AE25" s="390" t="s">
        <v>1535</v>
      </c>
      <c r="AF25" s="336" t="s">
        <v>1613</v>
      </c>
      <c r="AG25" s="336" t="s">
        <v>194</v>
      </c>
      <c r="AH25" s="336" t="s">
        <v>105</v>
      </c>
      <c r="AI25" s="390" t="s">
        <v>1533</v>
      </c>
      <c r="AJ25" s="379" t="s">
        <v>3</v>
      </c>
      <c r="AK25" s="379"/>
      <c r="AL25" s="342" t="s">
        <v>8</v>
      </c>
      <c r="AM25" s="348" t="s">
        <v>9</v>
      </c>
      <c r="AN25" s="392"/>
      <c r="AO25" s="392"/>
      <c r="AP25" s="392"/>
      <c r="AQ25" s="392"/>
      <c r="AR25" s="392"/>
      <c r="AS25" s="392"/>
      <c r="AT25" s="392"/>
      <c r="AU25" s="392"/>
      <c r="AV25" s="392"/>
      <c r="AW25" s="392"/>
      <c r="AX25" s="336"/>
      <c r="AY25" s="333">
        <v>2019</v>
      </c>
      <c r="AZ25" s="334"/>
      <c r="BA25" s="335"/>
      <c r="BB25" s="333">
        <v>2020</v>
      </c>
      <c r="BC25" s="334"/>
      <c r="BD25" s="335"/>
      <c r="BE25" s="333">
        <v>2021</v>
      </c>
      <c r="BF25" s="334"/>
      <c r="BG25" s="335"/>
      <c r="BH25" s="333">
        <v>2022</v>
      </c>
      <c r="BI25" s="334"/>
      <c r="BJ25" s="335"/>
      <c r="BK25" s="333">
        <v>2023</v>
      </c>
      <c r="BL25" s="334"/>
      <c r="BM25" s="335"/>
      <c r="BN25" s="333">
        <v>2024</v>
      </c>
      <c r="BO25" s="334"/>
      <c r="BP25" s="335"/>
      <c r="BQ25" s="333">
        <v>2025</v>
      </c>
      <c r="BR25" s="334"/>
      <c r="BS25" s="335"/>
      <c r="BT25" s="333">
        <v>2026</v>
      </c>
      <c r="BU25" s="334"/>
      <c r="BV25" s="335"/>
      <c r="BW25" s="333">
        <v>2027</v>
      </c>
      <c r="BX25" s="334"/>
      <c r="BY25" s="335"/>
      <c r="BZ25" s="333">
        <v>2028</v>
      </c>
      <c r="CA25" s="334"/>
      <c r="CB25" s="335"/>
      <c r="CC25" s="344" t="s">
        <v>13</v>
      </c>
      <c r="CD25" s="331" t="s">
        <v>93</v>
      </c>
      <c r="CE25" s="331" t="s">
        <v>6</v>
      </c>
      <c r="CF25" s="341" t="s">
        <v>7</v>
      </c>
      <c r="CG25" s="341" t="s">
        <v>100</v>
      </c>
      <c r="CH25" s="341" t="s">
        <v>112</v>
      </c>
      <c r="CI25" s="381" t="s">
        <v>111</v>
      </c>
      <c r="CJ25" s="331" t="s">
        <v>93</v>
      </c>
      <c r="CK25" s="383" t="s">
        <v>6</v>
      </c>
      <c r="CL25" s="341" t="s">
        <v>7</v>
      </c>
      <c r="CM25" s="341" t="s">
        <v>100</v>
      </c>
      <c r="CN25" s="341" t="s">
        <v>112</v>
      </c>
      <c r="CO25" s="381" t="s">
        <v>111</v>
      </c>
    </row>
    <row r="26" spans="1:93" ht="30.75" customHeight="1" thickBot="1">
      <c r="A26" s="377"/>
      <c r="B26" s="352"/>
      <c r="C26" s="360"/>
      <c r="D26" s="339"/>
      <c r="E26" s="339"/>
      <c r="F26" s="337"/>
      <c r="G26" s="337"/>
      <c r="H26" s="337"/>
      <c r="I26" s="337"/>
      <c r="J26" s="363"/>
      <c r="K26" s="92" t="s">
        <v>10</v>
      </c>
      <c r="L26" s="93" t="s">
        <v>11</v>
      </c>
      <c r="M26" s="93" t="s">
        <v>8</v>
      </c>
      <c r="N26" s="93" t="s">
        <v>9</v>
      </c>
      <c r="O26" s="93" t="s">
        <v>196</v>
      </c>
      <c r="P26" s="93" t="s">
        <v>197</v>
      </c>
      <c r="Q26" s="93" t="s">
        <v>198</v>
      </c>
      <c r="R26" s="93" t="s">
        <v>199</v>
      </c>
      <c r="S26" s="93" t="s">
        <v>200</v>
      </c>
      <c r="T26" s="93" t="s">
        <v>201</v>
      </c>
      <c r="U26" s="93" t="s">
        <v>202</v>
      </c>
      <c r="V26" s="93" t="s">
        <v>203</v>
      </c>
      <c r="W26" s="93" t="s">
        <v>204</v>
      </c>
      <c r="X26" s="93" t="s">
        <v>205</v>
      </c>
      <c r="Y26" s="363"/>
      <c r="Z26" s="339"/>
      <c r="AA26" s="339"/>
      <c r="AB26" s="343"/>
      <c r="AC26" s="337"/>
      <c r="AD26" s="337"/>
      <c r="AE26" s="337"/>
      <c r="AF26" s="337"/>
      <c r="AG26" s="337"/>
      <c r="AH26" s="337"/>
      <c r="AI26" s="337"/>
      <c r="AJ26" s="94" t="s">
        <v>10</v>
      </c>
      <c r="AK26" s="94" t="s">
        <v>11</v>
      </c>
      <c r="AL26" s="343"/>
      <c r="AM26" s="349"/>
      <c r="AN26" s="92" t="s">
        <v>196</v>
      </c>
      <c r="AO26" s="92" t="s">
        <v>197</v>
      </c>
      <c r="AP26" s="92" t="s">
        <v>198</v>
      </c>
      <c r="AQ26" s="92" t="s">
        <v>199</v>
      </c>
      <c r="AR26" s="92" t="s">
        <v>200</v>
      </c>
      <c r="AS26" s="92" t="s">
        <v>201</v>
      </c>
      <c r="AT26" s="92" t="s">
        <v>202</v>
      </c>
      <c r="AU26" s="92" t="s">
        <v>203</v>
      </c>
      <c r="AV26" s="92" t="s">
        <v>204</v>
      </c>
      <c r="AW26" s="92" t="s">
        <v>205</v>
      </c>
      <c r="AX26" s="337"/>
      <c r="AY26" s="94" t="s">
        <v>12</v>
      </c>
      <c r="AZ26" s="95" t="s">
        <v>15</v>
      </c>
      <c r="BA26" s="95" t="s">
        <v>34</v>
      </c>
      <c r="BB26" s="94" t="s">
        <v>12</v>
      </c>
      <c r="BC26" s="95" t="s">
        <v>15</v>
      </c>
      <c r="BD26" s="95" t="s">
        <v>34</v>
      </c>
      <c r="BE26" s="94" t="s">
        <v>12</v>
      </c>
      <c r="BF26" s="95" t="s">
        <v>15</v>
      </c>
      <c r="BG26" s="95" t="s">
        <v>34</v>
      </c>
      <c r="BH26" s="94" t="s">
        <v>12</v>
      </c>
      <c r="BI26" s="95" t="s">
        <v>15</v>
      </c>
      <c r="BJ26" s="95" t="s">
        <v>34</v>
      </c>
      <c r="BK26" s="94" t="s">
        <v>12</v>
      </c>
      <c r="BL26" s="95" t="s">
        <v>15</v>
      </c>
      <c r="BM26" s="95" t="s">
        <v>34</v>
      </c>
      <c r="BN26" s="94" t="s">
        <v>12</v>
      </c>
      <c r="BO26" s="95" t="s">
        <v>15</v>
      </c>
      <c r="BP26" s="95" t="s">
        <v>34</v>
      </c>
      <c r="BQ26" s="94" t="s">
        <v>12</v>
      </c>
      <c r="BR26" s="95" t="s">
        <v>15</v>
      </c>
      <c r="BS26" s="95" t="s">
        <v>34</v>
      </c>
      <c r="BT26" s="94" t="s">
        <v>12</v>
      </c>
      <c r="BU26" s="95" t="s">
        <v>15</v>
      </c>
      <c r="BV26" s="95" t="s">
        <v>34</v>
      </c>
      <c r="BW26" s="94" t="s">
        <v>12</v>
      </c>
      <c r="BX26" s="95" t="s">
        <v>15</v>
      </c>
      <c r="BY26" s="95" t="s">
        <v>34</v>
      </c>
      <c r="BZ26" s="94" t="s">
        <v>12</v>
      </c>
      <c r="CA26" s="95" t="s">
        <v>15</v>
      </c>
      <c r="CB26" s="95" t="s">
        <v>34</v>
      </c>
      <c r="CC26" s="345"/>
      <c r="CD26" s="332"/>
      <c r="CE26" s="332"/>
      <c r="CF26" s="343"/>
      <c r="CG26" s="343"/>
      <c r="CH26" s="343"/>
      <c r="CI26" s="349"/>
      <c r="CJ26" s="382"/>
      <c r="CK26" s="384"/>
      <c r="CL26" s="380"/>
      <c r="CM26" s="380"/>
      <c r="CN26" s="380"/>
      <c r="CO26" s="362"/>
    </row>
    <row r="27" spans="1:93" ht="150.65" customHeight="1">
      <c r="A27" s="388" t="s">
        <v>1254</v>
      </c>
      <c r="B27" s="132">
        <f t="shared" ref="B27:B32" si="0">SUM($AA$27:$AA$32)</f>
        <v>16.216216216216214</v>
      </c>
      <c r="C27" s="100" t="s">
        <v>1793</v>
      </c>
      <c r="D27" s="132">
        <f t="shared" ref="D27:D32" si="1">SUM($AA$27:$AA$32)</f>
        <v>16.216216216216214</v>
      </c>
      <c r="E27" s="100" t="s">
        <v>1792</v>
      </c>
      <c r="F27" s="100" t="s">
        <v>1474</v>
      </c>
      <c r="G27" s="100" t="s">
        <v>1614</v>
      </c>
      <c r="H27" s="100" t="s">
        <v>189</v>
      </c>
      <c r="I27" s="100" t="s">
        <v>107</v>
      </c>
      <c r="J27" s="251"/>
      <c r="K27" s="132">
        <v>33.1</v>
      </c>
      <c r="L27" s="100">
        <v>2018</v>
      </c>
      <c r="M27" s="106">
        <v>43586</v>
      </c>
      <c r="N27" s="106">
        <v>47118</v>
      </c>
      <c r="O27" s="132">
        <v>30</v>
      </c>
      <c r="P27" s="132">
        <v>26</v>
      </c>
      <c r="Q27" s="132">
        <v>24</v>
      </c>
      <c r="R27" s="132">
        <v>22</v>
      </c>
      <c r="S27" s="132">
        <v>20</v>
      </c>
      <c r="T27" s="132">
        <v>18</v>
      </c>
      <c r="U27" s="132">
        <v>16</v>
      </c>
      <c r="V27" s="132">
        <v>14</v>
      </c>
      <c r="W27" s="132">
        <v>12</v>
      </c>
      <c r="X27" s="132">
        <v>10</v>
      </c>
      <c r="Y27" s="132">
        <v>10</v>
      </c>
      <c r="Z27" s="100" t="s">
        <v>1181</v>
      </c>
      <c r="AA27" s="105">
        <f>100/37</f>
        <v>2.7027027027027026</v>
      </c>
      <c r="AB27" s="100" t="s">
        <v>228</v>
      </c>
      <c r="AC27" s="238" t="s">
        <v>1500</v>
      </c>
      <c r="AD27" s="251" t="s">
        <v>1539</v>
      </c>
      <c r="AE27" s="251" t="s">
        <v>1545</v>
      </c>
      <c r="AF27" s="100" t="s">
        <v>1621</v>
      </c>
      <c r="AG27" s="100" t="s">
        <v>188</v>
      </c>
      <c r="AH27" s="100" t="s">
        <v>107</v>
      </c>
      <c r="AI27" s="251"/>
      <c r="AJ27" s="240">
        <f>18/56</f>
        <v>0.32142857142857145</v>
      </c>
      <c r="AK27" s="100">
        <v>2018</v>
      </c>
      <c r="AL27" s="106">
        <v>43586</v>
      </c>
      <c r="AM27" s="106">
        <v>47118</v>
      </c>
      <c r="AN27" s="240">
        <f>23/56</f>
        <v>0.4107142857142857</v>
      </c>
      <c r="AO27" s="240">
        <f>27/56</f>
        <v>0.48214285714285715</v>
      </c>
      <c r="AP27" s="240">
        <f>29/56</f>
        <v>0.5178571428571429</v>
      </c>
      <c r="AQ27" s="239">
        <f>32/56</f>
        <v>0.5714285714285714</v>
      </c>
      <c r="AR27" s="239">
        <f>34/56</f>
        <v>0.6071428571428571</v>
      </c>
      <c r="AS27" s="239">
        <f>36/56</f>
        <v>0.6428571428571429</v>
      </c>
      <c r="AT27" s="239">
        <f>38/56</f>
        <v>0.6785714285714286</v>
      </c>
      <c r="AU27" s="239">
        <f>41/56</f>
        <v>0.7321428571428571</v>
      </c>
      <c r="AV27" s="239">
        <f>43/56</f>
        <v>0.7678571428571429</v>
      </c>
      <c r="AW27" s="239">
        <f>45/56</f>
        <v>0.8035714285714286</v>
      </c>
      <c r="AX27" s="239">
        <f>45/56</f>
        <v>0.8035714285714286</v>
      </c>
      <c r="AY27" s="101">
        <f>SUMIF('Compromisos entidades'!$B$2:$B$400,"1.1.1",'Compromisos entidades'!W$2:W$400)/1000000</f>
        <v>14643.244104192849</v>
      </c>
      <c r="AZ27" s="101">
        <f>SUMIF('Compromisos entidades'!$B$2:$B$400,"1.1.1",'Compromisos entidades'!X$2:X$400)/1000000</f>
        <v>14643.244104192849</v>
      </c>
      <c r="BA27" s="101" t="s">
        <v>382</v>
      </c>
      <c r="BB27" s="101">
        <f>SUMIF('Compromisos entidades'!$B$2:$B$400,"1.1.1",'Compromisos entidades'!AA$2:AA$400)/1000000</f>
        <v>11336.803427062403</v>
      </c>
      <c r="BC27" s="101">
        <f>SUMIF('Compromisos entidades'!$B$2:$B$400,"1.1.1",'Compromisos entidades'!AB$2:AB$400)/1000000</f>
        <v>11278.813424496131</v>
      </c>
      <c r="BD27" s="101" t="s">
        <v>382</v>
      </c>
      <c r="BE27" s="101">
        <f>SUMIF('Compromisos entidades'!$B$2:$B$400,"1.1.1",'Compromisos entidades'!AE$2:AE$400)/1000000</f>
        <v>13579.136682087852</v>
      </c>
      <c r="BF27" s="101">
        <f>SUMIF('Compromisos entidades'!$B$2:$B$400,"1.1.1",'Compromisos entidades'!AF$2:AF$400)/1000000</f>
        <v>0</v>
      </c>
      <c r="BG27" s="101" t="s">
        <v>382</v>
      </c>
      <c r="BH27" s="101">
        <f>SUMIF('Compromisos entidades'!$B$2:$B$400,"1.1.1",'Compromisos entidades'!AI$2:AI$400)/1000000</f>
        <v>14150.211488613852</v>
      </c>
      <c r="BI27" s="101">
        <f>SUMIF('Compromisos entidades'!$B$2:$B$400,"1.1.1",'Compromisos entidades'!AJ$2:AJ$400)/1000000</f>
        <v>0</v>
      </c>
      <c r="BJ27" s="101" t="s">
        <v>382</v>
      </c>
      <c r="BK27" s="101">
        <f>SUMIF('Compromisos entidades'!$B$2:$B$400,"1.1.1",'Compromisos entidades'!AM$2:AM$400)/1000000</f>
        <v>14746.966138428834</v>
      </c>
      <c r="BL27" s="101">
        <f>SUMIF('Compromisos entidades'!$B$2:$B$400,"1.1.1",'Compromisos entidades'!AN$2:AN$400)/1000000</f>
        <v>0</v>
      </c>
      <c r="BM27" s="101" t="s">
        <v>382</v>
      </c>
      <c r="BN27" s="101">
        <f>SUMIF('Compromisos entidades'!$B$2:$B$400,"1.1.1",'Compromisos entidades'!AQ$2:AQ$400)/1000000</f>
        <v>15370.603361257152</v>
      </c>
      <c r="BO27" s="101">
        <f>SUMIF('Compromisos entidades'!$B$2:$B$400,"1.1.1",'Compromisos entidades'!AR$2:AR$400)/1000000</f>
        <v>0</v>
      </c>
      <c r="BP27" s="101" t="s">
        <v>382</v>
      </c>
      <c r="BQ27" s="101">
        <f>SUMIF('Compromisos entidades'!$B$2:$B$400,"1.1.1",'Compromisos entidades'!AU$2:AU$400)/1000000</f>
        <v>16022.383952781296</v>
      </c>
      <c r="BR27" s="101">
        <f>SUMIF('Compromisos entidades'!$B$2:$B$400,"1.1.1",'Compromisos entidades'!AV$2:AV$400)/1000000</f>
        <v>0</v>
      </c>
      <c r="BS27" s="101" t="s">
        <v>382</v>
      </c>
      <c r="BT27" s="101">
        <f>SUMIF('Compromisos entidades'!$B$2:$B$400,"1.1.1",'Compromisos entidades'!AY$2:AY$400)/1000000</f>
        <v>16703.629642243268</v>
      </c>
      <c r="BU27" s="101">
        <f>SUMIF('Compromisos entidades'!$B$2:$B$400,"1.1.1",'Compromisos entidades'!AZ$2:AZ$400)/1000000</f>
        <v>0</v>
      </c>
      <c r="BV27" s="101" t="s">
        <v>382</v>
      </c>
      <c r="BW27" s="101">
        <f>SUMIF('Compromisos entidades'!$B$2:$B$400,"1.1.1",'Compromisos entidades'!BC$2:BC$400)/1000000</f>
        <v>17415.72610422684</v>
      </c>
      <c r="BX27" s="101">
        <f>SUMIF('Compromisos entidades'!$B$2:$B$400,"1.1.1",'Compromisos entidades'!BD$2:BD$400)/1000000</f>
        <v>0</v>
      </c>
      <c r="BY27" s="101" t="s">
        <v>382</v>
      </c>
      <c r="BZ27" s="101">
        <f>SUMIF('Compromisos entidades'!$B$2:$B$400,"1.1.1",'Compromisos entidades'!BG$2:BG$400)/1000000</f>
        <v>18160.126121985304</v>
      </c>
      <c r="CA27" s="101">
        <f>SUMIF('Compromisos entidades'!$B$2:$B$400,"1.1.1",'Compromisos entidades'!BH$2:BH$400)/1000000</f>
        <v>0</v>
      </c>
      <c r="CB27" s="101" t="s">
        <v>382</v>
      </c>
      <c r="CC27" s="101">
        <f>SUM(AY27,BB27,BE27,BH27,BK27,BN27,BQ27,BT27,BW27,BZ27)</f>
        <v>152128.83102287963</v>
      </c>
      <c r="CD27" s="107" t="s">
        <v>215</v>
      </c>
      <c r="CE27" s="107" t="s">
        <v>41</v>
      </c>
      <c r="CF27" s="108" t="s">
        <v>206</v>
      </c>
      <c r="CG27" s="108" t="s">
        <v>219</v>
      </c>
      <c r="CH27" s="108" t="s">
        <v>216</v>
      </c>
      <c r="CI27" s="109" t="s">
        <v>208</v>
      </c>
      <c r="CJ27" s="178" t="s">
        <v>1225</v>
      </c>
      <c r="CK27" s="178" t="s">
        <v>1209</v>
      </c>
      <c r="CL27" s="178" t="s">
        <v>1206</v>
      </c>
      <c r="CM27" s="178" t="s">
        <v>1207</v>
      </c>
      <c r="CN27" s="178" t="s">
        <v>1208</v>
      </c>
      <c r="CO27" s="178" t="s">
        <v>1226</v>
      </c>
    </row>
    <row r="28" spans="1:93" ht="87.75" customHeight="1">
      <c r="A28" s="319"/>
      <c r="B28" s="132">
        <f t="shared" si="0"/>
        <v>16.216216216216214</v>
      </c>
      <c r="C28" s="278" t="s">
        <v>1793</v>
      </c>
      <c r="D28" s="132">
        <f t="shared" si="1"/>
        <v>16.216216216216214</v>
      </c>
      <c r="E28" s="278" t="s">
        <v>1792</v>
      </c>
      <c r="F28" s="235" t="s">
        <v>1474</v>
      </c>
      <c r="G28" s="270" t="s">
        <v>1614</v>
      </c>
      <c r="H28" s="235" t="s">
        <v>189</v>
      </c>
      <c r="I28" s="235" t="s">
        <v>107</v>
      </c>
      <c r="J28" s="251"/>
      <c r="K28" s="132">
        <v>33.1</v>
      </c>
      <c r="L28" s="235">
        <v>2018</v>
      </c>
      <c r="M28" s="106">
        <v>43586</v>
      </c>
      <c r="N28" s="106">
        <v>47118</v>
      </c>
      <c r="O28" s="132">
        <v>30</v>
      </c>
      <c r="P28" s="132">
        <v>26</v>
      </c>
      <c r="Q28" s="132">
        <v>24</v>
      </c>
      <c r="R28" s="132">
        <v>22</v>
      </c>
      <c r="S28" s="132">
        <v>20</v>
      </c>
      <c r="T28" s="132">
        <v>18</v>
      </c>
      <c r="U28" s="132">
        <v>16</v>
      </c>
      <c r="V28" s="132">
        <v>14</v>
      </c>
      <c r="W28" s="132">
        <v>12</v>
      </c>
      <c r="X28" s="132">
        <v>10</v>
      </c>
      <c r="Y28" s="132">
        <v>10</v>
      </c>
      <c r="Z28" s="98" t="s">
        <v>1660</v>
      </c>
      <c r="AA28" s="105">
        <f t="shared" ref="AA28:AA63" si="2">100/37</f>
        <v>2.7027027027027026</v>
      </c>
      <c r="AB28" s="100" t="s">
        <v>1659</v>
      </c>
      <c r="AC28" s="100" t="s">
        <v>1501</v>
      </c>
      <c r="AD28" s="251" t="s">
        <v>1539</v>
      </c>
      <c r="AE28" s="251" t="s">
        <v>1550</v>
      </c>
      <c r="AF28" s="98" t="s">
        <v>1621</v>
      </c>
      <c r="AG28" s="100" t="s">
        <v>188</v>
      </c>
      <c r="AH28" s="98" t="s">
        <v>107</v>
      </c>
      <c r="AI28" s="98"/>
      <c r="AJ28" s="98">
        <f>0/56</f>
        <v>0</v>
      </c>
      <c r="AK28" s="236">
        <v>2018</v>
      </c>
      <c r="AL28" s="106">
        <v>43586</v>
      </c>
      <c r="AM28" s="106">
        <v>47118</v>
      </c>
      <c r="AN28" s="244">
        <f>4/56</f>
        <v>7.1428571428571425E-2</v>
      </c>
      <c r="AO28" s="244">
        <f>18/56</f>
        <v>0.32142857142857145</v>
      </c>
      <c r="AP28" s="241">
        <f>21/56</f>
        <v>0.375</v>
      </c>
      <c r="AQ28" s="241">
        <f>22/56</f>
        <v>0.39285714285714285</v>
      </c>
      <c r="AR28" s="241">
        <f>23/56</f>
        <v>0.4107142857142857</v>
      </c>
      <c r="AS28" s="241">
        <f>24/56</f>
        <v>0.42857142857142855</v>
      </c>
      <c r="AT28" s="241">
        <f>25/56</f>
        <v>0.44642857142857145</v>
      </c>
      <c r="AU28" s="241">
        <f>26/56</f>
        <v>0.4642857142857143</v>
      </c>
      <c r="AV28" s="241">
        <f>27/56</f>
        <v>0.48214285714285715</v>
      </c>
      <c r="AW28" s="241">
        <f>28/56</f>
        <v>0.5</v>
      </c>
      <c r="AX28" s="241">
        <f>28/56</f>
        <v>0.5</v>
      </c>
      <c r="AY28" s="101">
        <f>SUMIF('Compromisos entidades'!$B$2:$B$400,"1.1.2",'Compromisos entidades'!W$2:W$400)/1000000</f>
        <v>2233.86917528</v>
      </c>
      <c r="AZ28" s="101">
        <f>SUMIF('Compromisos entidades'!$B$2:$B$400,"1.1.2",'Compromisos entidades'!X$2:X$400)/1000000</f>
        <v>2233.86917528</v>
      </c>
      <c r="BA28" s="101" t="s">
        <v>382</v>
      </c>
      <c r="BB28" s="101">
        <f>SUMIF('Compromisos entidades'!$B$2:$B$400,"1.1.2",'Compromisos entidades'!AA$2:AA$400)/1000000</f>
        <v>2186.4912315376</v>
      </c>
      <c r="BC28" s="101">
        <f>SUMIF('Compromisos entidades'!$B$2:$B$400,"1.1.2",'Compromisos entidades'!AB$2:AB$400)/1000000</f>
        <v>352.21813587360003</v>
      </c>
      <c r="BD28" s="101" t="s">
        <v>382</v>
      </c>
      <c r="BE28" s="101">
        <f>SUMIF('Compromisos entidades'!$B$2:$B$400,"1.1.2",'Compromisos entidades'!AE$2:AE$400)/1000000</f>
        <v>1282.4365771399359</v>
      </c>
      <c r="BF28" s="101">
        <f>SUMIF('Compromisos entidades'!$B$2:$B$400,"1.1.2",'Compromisos entidades'!AF$2:AF$400)/1000000</f>
        <v>0</v>
      </c>
      <c r="BG28" s="101" t="s">
        <v>382</v>
      </c>
      <c r="BH28" s="101">
        <f>SUMIF('Compromisos entidades'!$B$2:$B$400,"1.1.2",'Compromisos entidades'!AI$2:AI$400)/1000000</f>
        <v>1331.7610170377427</v>
      </c>
      <c r="BI28" s="101">
        <f>SUMIF('Compromisos entidades'!$B$2:$B$400,"1.1.2",'Compromisos entidades'!AJ$2:AJ$400)/1000000</f>
        <v>0</v>
      </c>
      <c r="BJ28" s="101" t="s">
        <v>382</v>
      </c>
      <c r="BK28" s="101">
        <f>SUMIF('Compromisos entidades'!$B$2:$B$400,"1.1.2",'Compromisos entidades'!AM$2:AM$400)/1000000</f>
        <v>1383.4282523203965</v>
      </c>
      <c r="BL28" s="101">
        <f>SUMIF('Compromisos entidades'!$B$2:$B$400,"1.1.2",'Compromisos entidades'!AN$2:AN$400)/1000000</f>
        <v>0</v>
      </c>
      <c r="BM28" s="101" t="s">
        <v>382</v>
      </c>
      <c r="BN28" s="101">
        <f>SUMIF('Compromisos entidades'!$B$2:$B$400,"1.1.2",'Compromisos entidades'!AQ$2:AQ$400)/1000000</f>
        <v>1437.5746577707912</v>
      </c>
      <c r="BO28" s="101">
        <f>SUMIF('Compromisos entidades'!$B$2:$B$400,"1.1.2",'Compromisos entidades'!AR$2:AR$400)/1000000</f>
        <v>0</v>
      </c>
      <c r="BP28" s="101" t="s">
        <v>382</v>
      </c>
      <c r="BQ28" s="101">
        <f>SUMIF('Compromisos entidades'!$B$2:$B$400,"1.1.2",'Compromisos entidades'!AU$2:AU$400)/1000000</f>
        <v>1494.3464404345609</v>
      </c>
      <c r="BR28" s="101">
        <f>SUMIF('Compromisos entidades'!$B$2:$B$400,"1.1.2",'Compromisos entidades'!AV$2:AV$400)/1000000</f>
        <v>0</v>
      </c>
      <c r="BS28" s="101" t="s">
        <v>382</v>
      </c>
      <c r="BT28" s="101">
        <f>SUMIF('Compromisos entidades'!$B$2:$B$400,"1.1.2",'Compromisos entidades'!AY$2:AY$400)/1000000</f>
        <v>1553.9004690199311</v>
      </c>
      <c r="BU28" s="101">
        <f>SUMIF('Compromisos entidades'!$B$2:$B$400,"1.1.2",'Compromisos entidades'!AZ$2:AZ$400)/1000000</f>
        <v>0</v>
      </c>
      <c r="BV28" s="101" t="s">
        <v>382</v>
      </c>
      <c r="BW28" s="101">
        <f>SUMIF('Compromisos entidades'!$B$2:$B$400,"1.1.2",'Compromisos entidades'!BC$2:BC$400)/1000000</f>
        <v>1616.4051796894883</v>
      </c>
      <c r="BX28" s="101">
        <f>SUMIF('Compromisos entidades'!$B$2:$B$400,"1.1.2",'Compromisos entidades'!BD$2:BD$400)/1000000</f>
        <v>0</v>
      </c>
      <c r="BY28" s="101" t="s">
        <v>382</v>
      </c>
      <c r="BZ28" s="101">
        <f>SUMIF('Compromisos entidades'!$B$2:$B$400,"1.1.2",'Compromisos entidades'!BG$2:BG$400)/1000000</f>
        <v>1682.0415655867025</v>
      </c>
      <c r="CA28" s="101">
        <f>SUMIF('Compromisos entidades'!$B$2:$B$400,"1.1.2",'Compromisos entidades'!BH$2:BH$400)/1000000</f>
        <v>0</v>
      </c>
      <c r="CB28" s="101" t="s">
        <v>382</v>
      </c>
      <c r="CC28" s="101">
        <f t="shared" ref="CC28:CC63" si="3">SUM(AY28,BB28,BE28,BH28,BK28,BN28,BQ28,BT28,BW28,BZ28)</f>
        <v>16202.254565817149</v>
      </c>
      <c r="CD28" s="107" t="s">
        <v>215</v>
      </c>
      <c r="CE28" s="107" t="s">
        <v>41</v>
      </c>
      <c r="CF28" s="108" t="s">
        <v>206</v>
      </c>
      <c r="CG28" s="108" t="s">
        <v>219</v>
      </c>
      <c r="CH28" s="108" t="s">
        <v>216</v>
      </c>
      <c r="CI28" s="109" t="s">
        <v>208</v>
      </c>
      <c r="CJ28" s="180" t="s">
        <v>1211</v>
      </c>
      <c r="CK28" s="178" t="s">
        <v>1210</v>
      </c>
      <c r="CL28" s="178" t="s">
        <v>1224</v>
      </c>
      <c r="CM28" s="178" t="s">
        <v>1212</v>
      </c>
      <c r="CN28" s="178" t="s">
        <v>1213</v>
      </c>
      <c r="CO28" s="178" t="s">
        <v>1227</v>
      </c>
    </row>
    <row r="29" spans="1:93" ht="78.75" customHeight="1">
      <c r="A29" s="319"/>
      <c r="B29" s="132">
        <f t="shared" si="0"/>
        <v>16.216216216216214</v>
      </c>
      <c r="C29" s="278" t="s">
        <v>1793</v>
      </c>
      <c r="D29" s="132">
        <f>SUM($AA$27:$AA$32)</f>
        <v>16.216216216216214</v>
      </c>
      <c r="E29" s="278" t="s">
        <v>1792</v>
      </c>
      <c r="F29" s="235" t="s">
        <v>1474</v>
      </c>
      <c r="G29" s="270" t="s">
        <v>1614</v>
      </c>
      <c r="H29" s="235" t="s">
        <v>189</v>
      </c>
      <c r="I29" s="235" t="s">
        <v>107</v>
      </c>
      <c r="J29" s="251"/>
      <c r="K29" s="132">
        <v>33.1</v>
      </c>
      <c r="L29" s="235">
        <v>2018</v>
      </c>
      <c r="M29" s="106">
        <v>43586</v>
      </c>
      <c r="N29" s="106">
        <v>47118</v>
      </c>
      <c r="O29" s="132">
        <v>30</v>
      </c>
      <c r="P29" s="132">
        <v>26</v>
      </c>
      <c r="Q29" s="132">
        <v>24</v>
      </c>
      <c r="R29" s="132">
        <v>22</v>
      </c>
      <c r="S29" s="132">
        <v>20</v>
      </c>
      <c r="T29" s="132">
        <v>18</v>
      </c>
      <c r="U29" s="132">
        <v>16</v>
      </c>
      <c r="V29" s="132">
        <v>14</v>
      </c>
      <c r="W29" s="132">
        <v>12</v>
      </c>
      <c r="X29" s="132">
        <v>10</v>
      </c>
      <c r="Y29" s="132">
        <v>10</v>
      </c>
      <c r="Z29" s="98" t="s">
        <v>1502</v>
      </c>
      <c r="AA29" s="105">
        <f t="shared" si="2"/>
        <v>2.7027027027027026</v>
      </c>
      <c r="AB29" s="100" t="s">
        <v>1503</v>
      </c>
      <c r="AC29" s="100" t="s">
        <v>1504</v>
      </c>
      <c r="AD29" s="98" t="s">
        <v>1536</v>
      </c>
      <c r="AE29" s="98" t="s">
        <v>1537</v>
      </c>
      <c r="AF29" s="98" t="s">
        <v>1622</v>
      </c>
      <c r="AG29" s="98" t="s">
        <v>187</v>
      </c>
      <c r="AH29" s="98" t="s">
        <v>107</v>
      </c>
      <c r="AI29" s="98"/>
      <c r="AJ29" s="98">
        <v>0</v>
      </c>
      <c r="AK29" s="100">
        <v>2018</v>
      </c>
      <c r="AL29" s="106">
        <v>43586</v>
      </c>
      <c r="AM29" s="106">
        <v>47118</v>
      </c>
      <c r="AN29" s="98">
        <v>29</v>
      </c>
      <c r="AO29" s="98">
        <v>29</v>
      </c>
      <c r="AP29" s="98">
        <v>29</v>
      </c>
      <c r="AQ29" s="98">
        <v>29</v>
      </c>
      <c r="AR29" s="98">
        <v>29</v>
      </c>
      <c r="AS29" s="98">
        <v>29</v>
      </c>
      <c r="AT29" s="98">
        <v>29</v>
      </c>
      <c r="AU29" s="98">
        <v>29</v>
      </c>
      <c r="AV29" s="98">
        <v>29</v>
      </c>
      <c r="AW29" s="98">
        <v>29</v>
      </c>
      <c r="AX29" s="98">
        <v>29</v>
      </c>
      <c r="AY29" s="101">
        <f>SUMIF('Compromisos entidades'!$B$2:$B$400,"1.1.3",'Compromisos entidades'!W$2:W$400)/1000000</f>
        <v>1963.2760312199998</v>
      </c>
      <c r="AZ29" s="101">
        <f>SUMIF('Compromisos entidades'!$B$2:$B$400,"1.1.3",'Compromisos entidades'!X$2:X$400)/1000000</f>
        <v>1963.2760312199998</v>
      </c>
      <c r="BA29" s="101" t="s">
        <v>382</v>
      </c>
      <c r="BB29" s="101">
        <f>SUMIF('Compromisos entidades'!$B$2:$B$400,"1.1.3",'Compromisos entidades'!AA$2:AA$400)/1000000</f>
        <v>2044.5681673102001</v>
      </c>
      <c r="BC29" s="101">
        <f>SUMIF('Compromisos entidades'!$B$2:$B$400,"1.1.3",'Compromisos entidades'!AB$2:AB$400)/1000000</f>
        <v>2004.0593673102003</v>
      </c>
      <c r="BD29" s="101" t="s">
        <v>382</v>
      </c>
      <c r="BE29" s="101">
        <f>SUMIF('Compromisos entidades'!$B$2:$B$400,"1.1.3",'Compromisos entidades'!AE$2:AE$400)/1000000</f>
        <v>2148.4528192057219</v>
      </c>
      <c r="BF29" s="101">
        <f>SUMIF('Compromisos entidades'!$B$2:$B$400,"1.1.3",'Compromisos entidades'!AF$2:AF$400)/1000000</f>
        <v>0</v>
      </c>
      <c r="BG29" s="101" t="s">
        <v>382</v>
      </c>
      <c r="BH29" s="101">
        <f>SUMIF('Compromisos entidades'!$B$2:$B$400,"1.1.3",'Compromisos entidades'!AI$2:AI$400)/1000000</f>
        <v>2285.2233774021292</v>
      </c>
      <c r="BI29" s="101">
        <f>SUMIF('Compromisos entidades'!$B$2:$B$400,"1.1.3",'Compromisos entidades'!AJ$2:AJ$400)/1000000</f>
        <v>0</v>
      </c>
      <c r="BJ29" s="101" t="s">
        <v>382</v>
      </c>
      <c r="BK29" s="101">
        <f>SUMIF('Compromisos entidades'!$B$2:$B$400,"1.1.3",'Compromisos entidades'!AM$2:AM$400)/1000000</f>
        <v>2431.4984596094523</v>
      </c>
      <c r="BL29" s="101">
        <f>SUMIF('Compromisos entidades'!$B$2:$B$400,"1.1.3",'Compromisos entidades'!AN$2:AN$400)/1000000</f>
        <v>0</v>
      </c>
      <c r="BM29" s="101" t="s">
        <v>382</v>
      </c>
      <c r="BN29" s="101">
        <f>SUMIF('Compromisos entidades'!$B$2:$B$400,"1.1.3",'Compromisos entidades'!AQ$2:AQ$400)/1000000</f>
        <v>2587.9398011019871</v>
      </c>
      <c r="BO29" s="101">
        <f>SUMIF('Compromisos entidades'!$B$2:$B$400,"1.1.3",'Compromisos entidades'!AR$2:AR$400)/1000000</f>
        <v>0</v>
      </c>
      <c r="BP29" s="101" t="s">
        <v>382</v>
      </c>
      <c r="BQ29" s="101">
        <f>SUMIF('Compromisos entidades'!$B$2:$B$400,"1.1.3",'Compromisos entidades'!AU$2:AU$400)/1000000</f>
        <v>2755.2552624603654</v>
      </c>
      <c r="BR29" s="101">
        <f>SUMIF('Compromisos entidades'!$B$2:$B$400,"1.1.3",'Compromisos entidades'!AV$2:AV$400)/1000000</f>
        <v>0</v>
      </c>
      <c r="BS29" s="101" t="s">
        <v>382</v>
      </c>
      <c r="BT29" s="101">
        <f>SUMIF('Compromisos entidades'!$B$2:$B$400,"1.1.3",'Compromisos entidades'!AY$2:AY$400)/1000000</f>
        <v>2934.202046769251</v>
      </c>
      <c r="BU29" s="101">
        <f>SUMIF('Compromisos entidades'!$B$2:$B$400,"1.1.3",'Compromisos entidades'!AZ$2:AZ$400)/1000000</f>
        <v>0</v>
      </c>
      <c r="BV29" s="101" t="s">
        <v>382</v>
      </c>
      <c r="BW29" s="101">
        <f>SUMIF('Compromisos entidades'!$B$2:$B$400,"1.1.3",'Compromisos entidades'!BC$2:BC$400)/1000000</f>
        <v>3125.5901420551463</v>
      </c>
      <c r="BX29" s="101">
        <f>SUMIF('Compromisos entidades'!$B$2:$B$400,"1.1.3",'Compromisos entidades'!BD$2:BD$400)/1000000</f>
        <v>0</v>
      </c>
      <c r="BY29" s="101" t="s">
        <v>382</v>
      </c>
      <c r="BZ29" s="101">
        <f>SUMIF('Compromisos entidades'!$B$2:$B$400,"1.1.3",'Compromisos entidades'!BG$2:BG$400)/1000000</f>
        <v>3330.2860036033835</v>
      </c>
      <c r="CA29" s="101">
        <f>SUMIF('Compromisos entidades'!$B$2:$B$400,"1.1.3",'Compromisos entidades'!BH$2:BH$400)/1000000</f>
        <v>0</v>
      </c>
      <c r="CB29" s="101" t="s">
        <v>382</v>
      </c>
      <c r="CC29" s="101">
        <f t="shared" si="3"/>
        <v>25606.292110737639</v>
      </c>
      <c r="CD29" s="107" t="s">
        <v>215</v>
      </c>
      <c r="CE29" s="107" t="s">
        <v>41</v>
      </c>
      <c r="CF29" s="108" t="s">
        <v>206</v>
      </c>
      <c r="CG29" s="108" t="s">
        <v>219</v>
      </c>
      <c r="CH29" s="108" t="s">
        <v>216</v>
      </c>
      <c r="CI29" s="109" t="s">
        <v>208</v>
      </c>
      <c r="CJ29" s="180" t="s">
        <v>1222</v>
      </c>
      <c r="CK29" s="178" t="s">
        <v>1214</v>
      </c>
      <c r="CL29" s="178" t="s">
        <v>1215</v>
      </c>
      <c r="CM29" s="178" t="s">
        <v>1216</v>
      </c>
      <c r="CN29" s="178" t="s">
        <v>1217</v>
      </c>
      <c r="CO29" s="180" t="s">
        <v>1231</v>
      </c>
    </row>
    <row r="30" spans="1:93" ht="100.5" customHeight="1">
      <c r="A30" s="319"/>
      <c r="B30" s="132">
        <f t="shared" si="0"/>
        <v>16.216216216216214</v>
      </c>
      <c r="C30" s="278" t="s">
        <v>1793</v>
      </c>
      <c r="D30" s="132">
        <f t="shared" si="1"/>
        <v>16.216216216216214</v>
      </c>
      <c r="E30" s="278" t="s">
        <v>1792</v>
      </c>
      <c r="F30" s="235" t="s">
        <v>1474</v>
      </c>
      <c r="G30" s="270" t="s">
        <v>1614</v>
      </c>
      <c r="H30" s="235" t="s">
        <v>189</v>
      </c>
      <c r="I30" s="235" t="s">
        <v>107</v>
      </c>
      <c r="J30" s="251"/>
      <c r="K30" s="132">
        <v>33.1</v>
      </c>
      <c r="L30" s="235">
        <v>2018</v>
      </c>
      <c r="M30" s="106">
        <v>43586</v>
      </c>
      <c r="N30" s="106">
        <v>47118</v>
      </c>
      <c r="O30" s="132">
        <v>30</v>
      </c>
      <c r="P30" s="132">
        <v>26</v>
      </c>
      <c r="Q30" s="132">
        <v>24</v>
      </c>
      <c r="R30" s="132">
        <v>22</v>
      </c>
      <c r="S30" s="132">
        <v>20</v>
      </c>
      <c r="T30" s="132">
        <v>18</v>
      </c>
      <c r="U30" s="132">
        <v>16</v>
      </c>
      <c r="V30" s="132">
        <v>14</v>
      </c>
      <c r="W30" s="132">
        <v>12</v>
      </c>
      <c r="X30" s="132">
        <v>10</v>
      </c>
      <c r="Y30" s="132">
        <v>10</v>
      </c>
      <c r="Z30" s="98" t="s">
        <v>1661</v>
      </c>
      <c r="AA30" s="105">
        <f t="shared" si="2"/>
        <v>2.7027027027027026</v>
      </c>
      <c r="AB30" s="98" t="s">
        <v>213</v>
      </c>
      <c r="AC30" s="98" t="s">
        <v>1255</v>
      </c>
      <c r="AD30" s="254" t="s">
        <v>1539</v>
      </c>
      <c r="AE30" s="254" t="s">
        <v>1538</v>
      </c>
      <c r="AF30" s="98" t="s">
        <v>1621</v>
      </c>
      <c r="AG30" s="98" t="s">
        <v>187</v>
      </c>
      <c r="AH30" s="98" t="s">
        <v>107</v>
      </c>
      <c r="AI30" s="98"/>
      <c r="AJ30" s="241">
        <v>0.45</v>
      </c>
      <c r="AK30" s="100">
        <v>2018</v>
      </c>
      <c r="AL30" s="106">
        <v>43586</v>
      </c>
      <c r="AM30" s="106">
        <v>47118</v>
      </c>
      <c r="AN30" s="241">
        <v>1</v>
      </c>
      <c r="AO30" s="241">
        <v>1</v>
      </c>
      <c r="AP30" s="241">
        <v>1</v>
      </c>
      <c r="AQ30" s="241">
        <v>1</v>
      </c>
      <c r="AR30" s="241">
        <v>1</v>
      </c>
      <c r="AS30" s="241">
        <v>1</v>
      </c>
      <c r="AT30" s="241">
        <v>1</v>
      </c>
      <c r="AU30" s="241">
        <v>1</v>
      </c>
      <c r="AV30" s="241">
        <v>1</v>
      </c>
      <c r="AW30" s="241">
        <v>1</v>
      </c>
      <c r="AX30" s="241">
        <v>1</v>
      </c>
      <c r="AY30" s="237"/>
      <c r="AZ30" s="110"/>
      <c r="BA30" s="100"/>
      <c r="BB30" s="101"/>
      <c r="BC30" s="110"/>
      <c r="BD30" s="100"/>
      <c r="BE30" s="101"/>
      <c r="BF30" s="110"/>
      <c r="BG30" s="100"/>
      <c r="BH30" s="101"/>
      <c r="BI30" s="110"/>
      <c r="BJ30" s="98"/>
      <c r="BK30" s="101"/>
      <c r="BL30" s="110"/>
      <c r="BM30" s="98"/>
      <c r="BN30" s="101"/>
      <c r="BO30" s="110"/>
      <c r="BP30" s="98"/>
      <c r="BQ30" s="101"/>
      <c r="BR30" s="110"/>
      <c r="BS30" s="98"/>
      <c r="BT30" s="101"/>
      <c r="BU30" s="110"/>
      <c r="BV30" s="98"/>
      <c r="BW30" s="101"/>
      <c r="BX30" s="110"/>
      <c r="BY30" s="98"/>
      <c r="BZ30" s="101"/>
      <c r="CA30" s="110"/>
      <c r="CB30" s="98"/>
      <c r="CC30" s="101">
        <f t="shared" si="3"/>
        <v>0</v>
      </c>
      <c r="CD30" s="107" t="s">
        <v>215</v>
      </c>
      <c r="CE30" s="107" t="s">
        <v>41</v>
      </c>
      <c r="CF30" s="108" t="s">
        <v>211</v>
      </c>
      <c r="CG30" s="108" t="s">
        <v>220</v>
      </c>
      <c r="CH30" s="108" t="s">
        <v>216</v>
      </c>
      <c r="CI30" s="109" t="s">
        <v>1427</v>
      </c>
      <c r="CJ30" s="179"/>
      <c r="CK30" s="179"/>
      <c r="CL30" s="179"/>
      <c r="CM30" s="179"/>
      <c r="CN30" s="179"/>
      <c r="CO30" s="179"/>
    </row>
    <row r="31" spans="1:93" ht="100.5" customHeight="1">
      <c r="A31" s="319"/>
      <c r="B31" s="132">
        <f t="shared" si="0"/>
        <v>16.216216216216214</v>
      </c>
      <c r="C31" s="278" t="s">
        <v>1793</v>
      </c>
      <c r="D31" s="132">
        <f t="shared" si="1"/>
        <v>16.216216216216214</v>
      </c>
      <c r="E31" s="278" t="s">
        <v>1792</v>
      </c>
      <c r="F31" s="235" t="s">
        <v>1474</v>
      </c>
      <c r="G31" s="270" t="s">
        <v>1614</v>
      </c>
      <c r="H31" s="235" t="s">
        <v>189</v>
      </c>
      <c r="I31" s="235" t="s">
        <v>107</v>
      </c>
      <c r="J31" s="251"/>
      <c r="K31" s="132">
        <v>33.1</v>
      </c>
      <c r="L31" s="235">
        <v>2018</v>
      </c>
      <c r="M31" s="106">
        <v>43586</v>
      </c>
      <c r="N31" s="106">
        <v>47118</v>
      </c>
      <c r="O31" s="132">
        <v>30</v>
      </c>
      <c r="P31" s="132">
        <v>26</v>
      </c>
      <c r="Q31" s="132">
        <v>24</v>
      </c>
      <c r="R31" s="132">
        <v>22</v>
      </c>
      <c r="S31" s="132">
        <v>20</v>
      </c>
      <c r="T31" s="132">
        <v>18</v>
      </c>
      <c r="U31" s="132">
        <v>16</v>
      </c>
      <c r="V31" s="132">
        <v>14</v>
      </c>
      <c r="W31" s="132">
        <v>12</v>
      </c>
      <c r="X31" s="132">
        <v>10</v>
      </c>
      <c r="Y31" s="132">
        <v>10</v>
      </c>
      <c r="Z31" s="98" t="s">
        <v>1462</v>
      </c>
      <c r="AA31" s="105">
        <f t="shared" si="2"/>
        <v>2.7027027027027026</v>
      </c>
      <c r="AB31" s="100" t="s">
        <v>1256</v>
      </c>
      <c r="AC31" s="100" t="s">
        <v>1310</v>
      </c>
      <c r="AD31" s="254" t="s">
        <v>1539</v>
      </c>
      <c r="AE31" s="254" t="s">
        <v>1538</v>
      </c>
      <c r="AF31" s="98" t="s">
        <v>1621</v>
      </c>
      <c r="AG31" s="98" t="s">
        <v>188</v>
      </c>
      <c r="AH31" s="98" t="s">
        <v>107</v>
      </c>
      <c r="AI31" s="98"/>
      <c r="AJ31" s="98" t="s">
        <v>1311</v>
      </c>
      <c r="AK31" s="100">
        <v>2018</v>
      </c>
      <c r="AL31" s="106">
        <v>43586</v>
      </c>
      <c r="AM31" s="106">
        <v>47118</v>
      </c>
      <c r="AN31" s="98">
        <v>60</v>
      </c>
      <c r="AO31" s="98">
        <v>65</v>
      </c>
      <c r="AP31" s="98">
        <v>70</v>
      </c>
      <c r="AQ31" s="98">
        <v>75</v>
      </c>
      <c r="AR31" s="98">
        <v>80</v>
      </c>
      <c r="AS31" s="98">
        <v>85</v>
      </c>
      <c r="AT31" s="98">
        <v>85</v>
      </c>
      <c r="AU31" s="98">
        <v>85</v>
      </c>
      <c r="AV31" s="98">
        <v>85</v>
      </c>
      <c r="AW31" s="98">
        <v>85</v>
      </c>
      <c r="AX31" s="98">
        <v>85</v>
      </c>
      <c r="AY31" s="101">
        <f>SUMIF('Compromisos entidades'!$B$2:$B$400,"1.1.5",'Compromisos entidades'!W$2:W$400)/1000000</f>
        <v>1504.42</v>
      </c>
      <c r="AZ31" s="101">
        <f>SUMIF('Compromisos entidades'!$B$2:$B$400,"1.1.5",'Compromisos entidades'!X$2:X$400)/1000000</f>
        <v>1504.42</v>
      </c>
      <c r="BA31" s="100" t="s">
        <v>382</v>
      </c>
      <c r="BB31" s="101">
        <f>SUMIF('Compromisos entidades'!$B$2:$B$400,"1.1.5",'Compromisos entidades'!AA$2:AA$400)/1000000</f>
        <v>1609.7293999999999</v>
      </c>
      <c r="BC31" s="101">
        <f>SUMIF('Compromisos entidades'!$B$2:$B$400,"1.1.5",'Compromisos entidades'!AB$2:AB$400)/1000000</f>
        <v>1609.7293999999999</v>
      </c>
      <c r="BD31" s="100" t="s">
        <v>382</v>
      </c>
      <c r="BE31" s="101">
        <f>SUMIF('Compromisos entidades'!$B$2:$B$400,"1.1.5",'Compromisos entidades'!AE$2:AE$400)/1000000</f>
        <v>1722.4104580000001</v>
      </c>
      <c r="BF31" s="101">
        <f>SUMIF('Compromisos entidades'!$B$2:$B$400,"1.1.5",'Compromisos entidades'!AF$2:AF$400)/1000000</f>
        <v>0</v>
      </c>
      <c r="BG31" s="100" t="s">
        <v>382</v>
      </c>
      <c r="BH31" s="101">
        <f>SUMIF('Compromisos entidades'!$B$2:$B$400,"1.1.5",'Compromisos entidades'!AI$2:AI$400)/1000000</f>
        <v>1842.9791900599998</v>
      </c>
      <c r="BI31" s="101">
        <f>SUMIF('Compromisos entidades'!$B$2:$B$400,"1.1.5",'Compromisos entidades'!AJ$2:AJ$400)/1000000</f>
        <v>0</v>
      </c>
      <c r="BJ31" s="100" t="s">
        <v>382</v>
      </c>
      <c r="BK31" s="101">
        <f>SUMIF('Compromisos entidades'!$B$2:$B$400,"1.1.5",'Compromisos entidades'!AM$2:AM$400)/1000000</f>
        <v>1971.9877333641998</v>
      </c>
      <c r="BL31" s="101">
        <f>SUMIF('Compromisos entidades'!$B$2:$B$400,"1.1.5",'Compromisos entidades'!AN$2:AN$400)/1000000</f>
        <v>0</v>
      </c>
      <c r="BM31" s="100" t="s">
        <v>382</v>
      </c>
      <c r="BN31" s="101">
        <f>SUMIF('Compromisos entidades'!$B$2:$B$400,"1.1.5",'Compromisos entidades'!AQ$2:AQ$400)/1000000</f>
        <v>2110.026874699694</v>
      </c>
      <c r="BO31" s="101">
        <f>SUMIF('Compromisos entidades'!$B$2:$B$400,"1.1.5",'Compromisos entidades'!AR$2:AR$400)/1000000</f>
        <v>0</v>
      </c>
      <c r="BP31" s="100" t="s">
        <v>382</v>
      </c>
      <c r="BQ31" s="101">
        <f>SUMIF('Compromisos entidades'!$B$2:$B$400,"1.1.5",'Compromisos entidades'!AU$2:AU$400)/1000000</f>
        <v>2257.7287559286724</v>
      </c>
      <c r="BR31" s="101">
        <f>SUMIF('Compromisos entidades'!$B$2:$B$400,"1.1.5",'Compromisos entidades'!AV$2:AV$400)/1000000</f>
        <v>0</v>
      </c>
      <c r="BS31" s="100" t="s">
        <v>382</v>
      </c>
      <c r="BT31" s="101">
        <f>SUMIF('Compromisos entidades'!$B$2:$B$400,"1.1.5",'Compromisos entidades'!AY$2:AY$400)/1000000</f>
        <v>2415.7697688436792</v>
      </c>
      <c r="BU31" s="101">
        <f>SUMIF('Compromisos entidades'!$B$2:$B$400,"1.1.5",'Compromisos entidades'!AZ$2:AZ$400)/1000000</f>
        <v>0</v>
      </c>
      <c r="BV31" s="100" t="s">
        <v>382</v>
      </c>
      <c r="BW31" s="101">
        <f>SUMIF('Compromisos entidades'!$B$2:$B$400,"1.1.5",'Compromisos entidades'!BC$2:BC$400)/1000000</f>
        <v>2584.8736526627367</v>
      </c>
      <c r="BX31" s="101">
        <f>SUMIF('Compromisos entidades'!$B$2:$B$400,"1.1.5",'Compromisos entidades'!BD$2:BD$400)/1000000</f>
        <v>0</v>
      </c>
      <c r="BY31" s="100" t="s">
        <v>382</v>
      </c>
      <c r="BZ31" s="101">
        <f>SUMIF('Compromisos entidades'!$B$2:$B$400,"1.1.5",'Compromisos entidades'!BG$2:BG$400)/1000000</f>
        <v>2765.8148083491287</v>
      </c>
      <c r="CA31" s="101">
        <f>SUMIF('Compromisos entidades'!$B$2:$B$400,"1.1.5",'Compromisos entidades'!BH$2:BH$400)/1000000</f>
        <v>0</v>
      </c>
      <c r="CB31" s="98" t="s">
        <v>382</v>
      </c>
      <c r="CC31" s="101">
        <f t="shared" si="3"/>
        <v>20785.740641908109</v>
      </c>
      <c r="CD31" s="100" t="s">
        <v>384</v>
      </c>
      <c r="CE31" s="100" t="s">
        <v>41</v>
      </c>
      <c r="CF31" s="98" t="s">
        <v>209</v>
      </c>
      <c r="CG31" s="98" t="s">
        <v>221</v>
      </c>
      <c r="CH31" s="108" t="s">
        <v>216</v>
      </c>
      <c r="CI31" s="148" t="s">
        <v>210</v>
      </c>
      <c r="CJ31" s="181" t="s">
        <v>1248</v>
      </c>
      <c r="CK31" s="181" t="s">
        <v>1249</v>
      </c>
      <c r="CL31" s="181" t="s">
        <v>1250</v>
      </c>
      <c r="CM31" s="181" t="s">
        <v>1251</v>
      </c>
      <c r="CN31" s="181" t="s">
        <v>1252</v>
      </c>
      <c r="CO31" s="182" t="s">
        <v>1253</v>
      </c>
    </row>
    <row r="32" spans="1:93" ht="100.5" customHeight="1">
      <c r="A32" s="389"/>
      <c r="B32" s="132">
        <f t="shared" si="0"/>
        <v>16.216216216216214</v>
      </c>
      <c r="C32" s="278" t="s">
        <v>1793</v>
      </c>
      <c r="D32" s="132">
        <f t="shared" si="1"/>
        <v>16.216216216216214</v>
      </c>
      <c r="E32" s="278" t="s">
        <v>1792</v>
      </c>
      <c r="F32" s="235" t="s">
        <v>1474</v>
      </c>
      <c r="G32" s="270" t="s">
        <v>1614</v>
      </c>
      <c r="H32" s="235" t="s">
        <v>189</v>
      </c>
      <c r="I32" s="235" t="s">
        <v>107</v>
      </c>
      <c r="J32" s="251"/>
      <c r="K32" s="132">
        <v>33.1</v>
      </c>
      <c r="L32" s="235">
        <v>2018</v>
      </c>
      <c r="M32" s="106">
        <v>43586</v>
      </c>
      <c r="N32" s="106">
        <v>47118</v>
      </c>
      <c r="O32" s="132">
        <v>30</v>
      </c>
      <c r="P32" s="132">
        <v>26</v>
      </c>
      <c r="Q32" s="132">
        <v>24</v>
      </c>
      <c r="R32" s="132">
        <v>22</v>
      </c>
      <c r="S32" s="132">
        <v>20</v>
      </c>
      <c r="T32" s="132">
        <v>18</v>
      </c>
      <c r="U32" s="132">
        <v>16</v>
      </c>
      <c r="V32" s="132">
        <v>14</v>
      </c>
      <c r="W32" s="132">
        <v>12</v>
      </c>
      <c r="X32" s="132">
        <v>10</v>
      </c>
      <c r="Y32" s="132">
        <v>10</v>
      </c>
      <c r="Z32" s="98" t="s">
        <v>1662</v>
      </c>
      <c r="AA32" s="105">
        <f t="shared" si="2"/>
        <v>2.7027027027027026</v>
      </c>
      <c r="AB32" s="100" t="s">
        <v>1663</v>
      </c>
      <c r="AC32" s="100" t="s">
        <v>1183</v>
      </c>
      <c r="AD32" s="254" t="s">
        <v>1539</v>
      </c>
      <c r="AE32" s="254" t="s">
        <v>1538</v>
      </c>
      <c r="AF32" s="98" t="s">
        <v>1621</v>
      </c>
      <c r="AG32" s="98" t="s">
        <v>187</v>
      </c>
      <c r="AH32" s="98" t="s">
        <v>107</v>
      </c>
      <c r="AI32" s="98"/>
      <c r="AJ32" s="241">
        <v>0</v>
      </c>
      <c r="AK32" s="100">
        <v>2018</v>
      </c>
      <c r="AL32" s="106">
        <v>43586</v>
      </c>
      <c r="AM32" s="147">
        <v>44357</v>
      </c>
      <c r="AN32" s="241">
        <v>1</v>
      </c>
      <c r="AO32" s="241">
        <v>1</v>
      </c>
      <c r="AP32" s="241">
        <v>1</v>
      </c>
      <c r="AQ32" s="98"/>
      <c r="AR32" s="98"/>
      <c r="AS32" s="98"/>
      <c r="AT32" s="98"/>
      <c r="AU32" s="98"/>
      <c r="AV32" s="98"/>
      <c r="AW32" s="98"/>
      <c r="AX32" s="98">
        <v>100</v>
      </c>
      <c r="AY32" s="101">
        <f>SUMIF('Compromisos entidades'!$B$2:$B$400,"1.1.6",'Compromisos entidades'!W$2:W$400)/1000000</f>
        <v>270.10000000000002</v>
      </c>
      <c r="AZ32" s="101">
        <f>SUMIF('Compromisos entidades'!$B$2:$B$400,"1.1.6",'Compromisos entidades'!X$2:X$400)/1000000</f>
        <v>270.10000000000002</v>
      </c>
      <c r="BA32" s="101" t="s">
        <v>382</v>
      </c>
      <c r="BB32" s="101">
        <f>SUMIF('Compromisos entidades'!$B$2:$B$400,"1.1.6",'Compromisos entidades'!AA$2:AA$400)/1000000</f>
        <v>289</v>
      </c>
      <c r="BC32" s="101">
        <f>SUMIF('Compromisos entidades'!$B$2:$B$400,"1.1.6",'Compromisos entidades'!AB$2:AB$400)/1000000</f>
        <v>289</v>
      </c>
      <c r="BD32" s="101" t="s">
        <v>382</v>
      </c>
      <c r="BE32" s="101"/>
      <c r="BF32" s="101"/>
      <c r="BG32" s="100"/>
      <c r="BH32" s="101"/>
      <c r="BI32" s="101"/>
      <c r="BJ32" s="98"/>
      <c r="BK32" s="101"/>
      <c r="BL32" s="101"/>
      <c r="BM32" s="98"/>
      <c r="BN32" s="101"/>
      <c r="BO32" s="101"/>
      <c r="BP32" s="98"/>
      <c r="BQ32" s="101"/>
      <c r="BR32" s="101"/>
      <c r="BS32" s="98"/>
      <c r="BT32" s="101"/>
      <c r="BU32" s="101"/>
      <c r="BV32" s="98"/>
      <c r="BW32" s="101"/>
      <c r="BX32" s="101"/>
      <c r="BY32" s="98"/>
      <c r="BZ32" s="101"/>
      <c r="CA32" s="101"/>
      <c r="CB32" s="98"/>
      <c r="CC32" s="101">
        <f t="shared" si="3"/>
        <v>559.1</v>
      </c>
      <c r="CD32" s="107" t="s">
        <v>215</v>
      </c>
      <c r="CE32" s="107" t="s">
        <v>41</v>
      </c>
      <c r="CF32" s="108" t="s">
        <v>378</v>
      </c>
      <c r="CG32" s="108" t="s">
        <v>379</v>
      </c>
      <c r="CH32" s="108" t="s">
        <v>380</v>
      </c>
      <c r="CI32" s="148" t="s">
        <v>381</v>
      </c>
      <c r="CJ32" s="179"/>
      <c r="CK32" s="179"/>
      <c r="CL32" s="179"/>
      <c r="CM32" s="179"/>
      <c r="CN32" s="179"/>
      <c r="CO32" s="179"/>
    </row>
    <row r="33" spans="1:93" ht="75" customHeight="1">
      <c r="A33" s="320" t="s">
        <v>223</v>
      </c>
      <c r="B33" s="132">
        <f>SUM($AA$33:$AA$36)</f>
        <v>10.810810810810811</v>
      </c>
      <c r="C33" s="100" t="s">
        <v>1171</v>
      </c>
      <c r="D33" s="132">
        <f>SUM($AA$33:$AA$36)</f>
        <v>10.810810810810811</v>
      </c>
      <c r="E33" s="100" t="s">
        <v>1174</v>
      </c>
      <c r="F33" s="100" t="s">
        <v>1306</v>
      </c>
      <c r="G33" s="100" t="s">
        <v>1615</v>
      </c>
      <c r="H33" s="100" t="s">
        <v>188</v>
      </c>
      <c r="I33" s="100" t="s">
        <v>107</v>
      </c>
      <c r="J33" s="251"/>
      <c r="K33" s="245">
        <v>6.5000000000000002E-2</v>
      </c>
      <c r="L33" s="100">
        <v>2018</v>
      </c>
      <c r="M33" s="106">
        <v>43586</v>
      </c>
      <c r="N33" s="106">
        <v>47118</v>
      </c>
      <c r="O33" s="246">
        <v>0.08</v>
      </c>
      <c r="P33" s="246">
        <v>0.1</v>
      </c>
      <c r="Q33" s="246">
        <v>0.11899999999999999</v>
      </c>
      <c r="R33" s="246">
        <v>0.13800000000000001</v>
      </c>
      <c r="S33" s="246">
        <v>0.156</v>
      </c>
      <c r="T33" s="246">
        <v>0.17499999999999999</v>
      </c>
      <c r="U33" s="246">
        <v>0.19400000000000001</v>
      </c>
      <c r="V33" s="246">
        <v>0.21299999999999999</v>
      </c>
      <c r="W33" s="246">
        <v>0.23100000000000001</v>
      </c>
      <c r="X33" s="246">
        <v>0.25</v>
      </c>
      <c r="Y33" s="246">
        <v>0.25</v>
      </c>
      <c r="Z33" s="98" t="s">
        <v>1182</v>
      </c>
      <c r="AA33" s="105">
        <f t="shared" si="2"/>
        <v>2.7027027027027026</v>
      </c>
      <c r="AB33" s="98" t="s">
        <v>1200</v>
      </c>
      <c r="AC33" s="100" t="s">
        <v>1201</v>
      </c>
      <c r="AD33" s="251" t="s">
        <v>1539</v>
      </c>
      <c r="AE33" s="251" t="s">
        <v>1538</v>
      </c>
      <c r="AF33" s="100" t="s">
        <v>1623</v>
      </c>
      <c r="AG33" s="98" t="s">
        <v>186</v>
      </c>
      <c r="AH33" s="98" t="s">
        <v>107</v>
      </c>
      <c r="AI33" s="98"/>
      <c r="AJ33" s="98" t="s">
        <v>1311</v>
      </c>
      <c r="AK33" s="98">
        <v>2018</v>
      </c>
      <c r="AL33" s="106">
        <v>43586</v>
      </c>
      <c r="AM33" s="106">
        <v>43830</v>
      </c>
      <c r="AN33" s="241">
        <v>1</v>
      </c>
      <c r="AO33" s="98"/>
      <c r="AP33" s="98"/>
      <c r="AQ33" s="98"/>
      <c r="AR33" s="98"/>
      <c r="AS33" s="98"/>
      <c r="AT33" s="98"/>
      <c r="AU33" s="98"/>
      <c r="AV33" s="98"/>
      <c r="AW33" s="98"/>
      <c r="AX33" s="99">
        <v>100</v>
      </c>
      <c r="AY33" s="101"/>
      <c r="AZ33" s="110"/>
      <c r="BA33" s="100"/>
      <c r="BB33" s="101"/>
      <c r="BC33" s="110"/>
      <c r="BD33" s="100"/>
      <c r="BE33" s="101"/>
      <c r="BF33" s="110"/>
      <c r="BG33" s="100"/>
      <c r="BH33" s="101"/>
      <c r="BI33" s="110"/>
      <c r="BJ33" s="98"/>
      <c r="BK33" s="101"/>
      <c r="BL33" s="110"/>
      <c r="BM33" s="98"/>
      <c r="BN33" s="101"/>
      <c r="BO33" s="110"/>
      <c r="BP33" s="98"/>
      <c r="BQ33" s="101"/>
      <c r="BR33" s="110"/>
      <c r="BS33" s="98"/>
      <c r="BT33" s="101"/>
      <c r="BU33" s="110"/>
      <c r="BV33" s="98"/>
      <c r="BW33" s="101"/>
      <c r="BX33" s="110"/>
      <c r="BY33" s="98"/>
      <c r="BZ33" s="101"/>
      <c r="CA33" s="110"/>
      <c r="CB33" s="98"/>
      <c r="CC33" s="101">
        <f t="shared" si="3"/>
        <v>0</v>
      </c>
      <c r="CD33" s="107" t="s">
        <v>215</v>
      </c>
      <c r="CE33" s="107" t="s">
        <v>41</v>
      </c>
      <c r="CF33" s="108" t="s">
        <v>206</v>
      </c>
      <c r="CG33" s="108" t="s">
        <v>219</v>
      </c>
      <c r="CH33" s="108" t="s">
        <v>216</v>
      </c>
      <c r="CI33" s="109" t="s">
        <v>208</v>
      </c>
      <c r="CJ33" s="179"/>
      <c r="CK33" s="179"/>
      <c r="CL33" s="179"/>
      <c r="CM33" s="179"/>
      <c r="CN33" s="179"/>
      <c r="CO33" s="179"/>
    </row>
    <row r="34" spans="1:93" ht="91.5" customHeight="1">
      <c r="A34" s="314"/>
      <c r="B34" s="132">
        <f t="shared" ref="B34:B36" si="4">SUM($AA$33:$AA$36)</f>
        <v>10.810810810810811</v>
      </c>
      <c r="C34" s="100" t="s">
        <v>1171</v>
      </c>
      <c r="D34" s="132">
        <f t="shared" ref="D34:D36" si="5">SUM($AA$33:$AA$36)</f>
        <v>10.810810810810811</v>
      </c>
      <c r="E34" s="100" t="s">
        <v>1174</v>
      </c>
      <c r="F34" s="100" t="s">
        <v>1306</v>
      </c>
      <c r="G34" s="270" t="s">
        <v>1615</v>
      </c>
      <c r="H34" s="100" t="s">
        <v>188</v>
      </c>
      <c r="I34" s="100" t="s">
        <v>107</v>
      </c>
      <c r="J34" s="251"/>
      <c r="K34" s="245">
        <v>6.5000000000000002E-2</v>
      </c>
      <c r="L34" s="100">
        <v>2018</v>
      </c>
      <c r="M34" s="106">
        <v>43586</v>
      </c>
      <c r="N34" s="106">
        <v>47118</v>
      </c>
      <c r="O34" s="246">
        <v>0.08</v>
      </c>
      <c r="P34" s="246">
        <v>0.1</v>
      </c>
      <c r="Q34" s="246">
        <v>0.11899999999999999</v>
      </c>
      <c r="R34" s="246">
        <v>0.13800000000000001</v>
      </c>
      <c r="S34" s="246">
        <v>0.156</v>
      </c>
      <c r="T34" s="246">
        <v>0.17499999999999999</v>
      </c>
      <c r="U34" s="246">
        <v>0.19400000000000001</v>
      </c>
      <c r="V34" s="246">
        <v>0.21299999999999999</v>
      </c>
      <c r="W34" s="246">
        <v>0.23100000000000001</v>
      </c>
      <c r="X34" s="246">
        <v>0.25</v>
      </c>
      <c r="Y34" s="246">
        <v>0.25</v>
      </c>
      <c r="Z34" s="98" t="s">
        <v>1506</v>
      </c>
      <c r="AA34" s="105">
        <f t="shared" si="2"/>
        <v>2.7027027027027026</v>
      </c>
      <c r="AB34" s="98" t="s">
        <v>1507</v>
      </c>
      <c r="AC34" s="100" t="s">
        <v>1508</v>
      </c>
      <c r="AD34" s="251" t="s">
        <v>1539</v>
      </c>
      <c r="AE34" s="251" t="s">
        <v>1538</v>
      </c>
      <c r="AF34" s="100" t="s">
        <v>1624</v>
      </c>
      <c r="AG34" s="98" t="s">
        <v>186</v>
      </c>
      <c r="AH34" s="98" t="s">
        <v>107</v>
      </c>
      <c r="AI34" s="98"/>
      <c r="AJ34" s="98" t="s">
        <v>1311</v>
      </c>
      <c r="AK34" s="98">
        <v>2018</v>
      </c>
      <c r="AL34" s="106">
        <v>43586</v>
      </c>
      <c r="AM34" s="106">
        <v>43830</v>
      </c>
      <c r="AN34" s="241">
        <v>1</v>
      </c>
      <c r="AO34" s="98"/>
      <c r="AP34" s="98"/>
      <c r="AQ34" s="98"/>
      <c r="AR34" s="98"/>
      <c r="AS34" s="98"/>
      <c r="AT34" s="98"/>
      <c r="AU34" s="98"/>
      <c r="AV34" s="98"/>
      <c r="AW34" s="98"/>
      <c r="AX34" s="99">
        <v>100</v>
      </c>
      <c r="AY34" s="101"/>
      <c r="AZ34" s="110"/>
      <c r="BA34" s="100"/>
      <c r="BB34" s="101"/>
      <c r="BC34" s="110"/>
      <c r="BD34" s="100"/>
      <c r="BE34" s="101"/>
      <c r="BF34" s="110"/>
      <c r="BG34" s="100"/>
      <c r="BH34" s="101"/>
      <c r="BI34" s="110"/>
      <c r="BJ34" s="98"/>
      <c r="BK34" s="101"/>
      <c r="BL34" s="110"/>
      <c r="BM34" s="98"/>
      <c r="BN34" s="101"/>
      <c r="BO34" s="110"/>
      <c r="BP34" s="98"/>
      <c r="BQ34" s="101"/>
      <c r="BR34" s="110"/>
      <c r="BS34" s="98"/>
      <c r="BT34" s="101"/>
      <c r="BU34" s="110"/>
      <c r="BV34" s="98"/>
      <c r="BW34" s="101"/>
      <c r="BX34" s="110"/>
      <c r="BY34" s="98"/>
      <c r="BZ34" s="101"/>
      <c r="CA34" s="110"/>
      <c r="CB34" s="98"/>
      <c r="CC34" s="101">
        <f t="shared" si="3"/>
        <v>0</v>
      </c>
      <c r="CD34" s="107" t="s">
        <v>215</v>
      </c>
      <c r="CE34" s="107" t="s">
        <v>41</v>
      </c>
      <c r="CF34" s="108" t="s">
        <v>206</v>
      </c>
      <c r="CG34" s="108" t="s">
        <v>219</v>
      </c>
      <c r="CH34" s="108" t="s">
        <v>216</v>
      </c>
      <c r="CI34" s="109" t="s">
        <v>208</v>
      </c>
      <c r="CJ34" s="179"/>
      <c r="CK34" s="179"/>
      <c r="CL34" s="179"/>
      <c r="CM34" s="179"/>
      <c r="CN34" s="179"/>
      <c r="CO34" s="179"/>
    </row>
    <row r="35" spans="1:93" ht="81" customHeight="1">
      <c r="A35" s="314"/>
      <c r="B35" s="132">
        <f t="shared" si="4"/>
        <v>10.810810810810811</v>
      </c>
      <c r="C35" s="100" t="s">
        <v>1171</v>
      </c>
      <c r="D35" s="132">
        <f t="shared" si="5"/>
        <v>10.810810810810811</v>
      </c>
      <c r="E35" s="100" t="s">
        <v>1174</v>
      </c>
      <c r="F35" s="100" t="s">
        <v>1306</v>
      </c>
      <c r="G35" s="270" t="s">
        <v>1615</v>
      </c>
      <c r="H35" s="100" t="s">
        <v>188</v>
      </c>
      <c r="I35" s="100" t="s">
        <v>107</v>
      </c>
      <c r="J35" s="251"/>
      <c r="K35" s="245">
        <v>6.5000000000000002E-2</v>
      </c>
      <c r="L35" s="100">
        <v>2018</v>
      </c>
      <c r="M35" s="106">
        <v>43586</v>
      </c>
      <c r="N35" s="106">
        <v>47118</v>
      </c>
      <c r="O35" s="246">
        <v>0.08</v>
      </c>
      <c r="P35" s="246">
        <v>0.1</v>
      </c>
      <c r="Q35" s="246">
        <v>0.11899999999999999</v>
      </c>
      <c r="R35" s="246">
        <v>0.13800000000000001</v>
      </c>
      <c r="S35" s="246">
        <v>0.156</v>
      </c>
      <c r="T35" s="246">
        <v>0.17499999999999999</v>
      </c>
      <c r="U35" s="246">
        <v>0.19400000000000001</v>
      </c>
      <c r="V35" s="246">
        <v>0.21299999999999999</v>
      </c>
      <c r="W35" s="246">
        <v>0.23100000000000001</v>
      </c>
      <c r="X35" s="246">
        <v>0.25</v>
      </c>
      <c r="Y35" s="246">
        <v>0.25</v>
      </c>
      <c r="Z35" s="150" t="s">
        <v>1511</v>
      </c>
      <c r="AA35" s="105">
        <f t="shared" si="2"/>
        <v>2.7027027027027026</v>
      </c>
      <c r="AB35" s="150" t="s">
        <v>1510</v>
      </c>
      <c r="AC35" s="115" t="s">
        <v>1509</v>
      </c>
      <c r="AD35" s="251" t="s">
        <v>1539</v>
      </c>
      <c r="AE35" s="251" t="s">
        <v>1538</v>
      </c>
      <c r="AF35" s="98" t="s">
        <v>1621</v>
      </c>
      <c r="AG35" s="98" t="s">
        <v>188</v>
      </c>
      <c r="AH35" s="98" t="s">
        <v>107</v>
      </c>
      <c r="AI35" s="98"/>
      <c r="AJ35" s="98">
        <v>9</v>
      </c>
      <c r="AK35" s="98">
        <v>2018</v>
      </c>
      <c r="AL35" s="106">
        <v>43586</v>
      </c>
      <c r="AM35" s="106">
        <v>47118</v>
      </c>
      <c r="AN35" s="98">
        <v>10</v>
      </c>
      <c r="AO35" s="98">
        <v>13</v>
      </c>
      <c r="AP35" s="98">
        <v>13</v>
      </c>
      <c r="AQ35" s="98">
        <v>13</v>
      </c>
      <c r="AR35" s="98">
        <v>15</v>
      </c>
      <c r="AS35" s="98">
        <v>15</v>
      </c>
      <c r="AT35" s="98">
        <v>15</v>
      </c>
      <c r="AU35" s="98">
        <v>15</v>
      </c>
      <c r="AV35" s="98">
        <v>15</v>
      </c>
      <c r="AW35" s="98">
        <v>15</v>
      </c>
      <c r="AX35" s="98">
        <v>15</v>
      </c>
      <c r="AY35" s="101">
        <f>SUMIF('Compromisos entidades'!$B$2:$B$400,"2.1.3",'Compromisos entidades'!W$2:W$400)/1000000</f>
        <v>1043.3503289512</v>
      </c>
      <c r="AZ35" s="101">
        <f>SUMIF('Compromisos entidades'!$B$2:$B$400,"2.1.3",'Compromisos entidades'!X$2:X$400)/1000000</f>
        <v>1043.3503289512</v>
      </c>
      <c r="BA35" s="101" t="s">
        <v>382</v>
      </c>
      <c r="BB35" s="101">
        <f>SUMIF('Compromisos entidades'!$B$2:$B$400,"2.1.3",'Compromisos entidades'!AA$2:AA$400)/1000000</f>
        <v>324.02769815824814</v>
      </c>
      <c r="BC35" s="101">
        <f>SUMIF('Compromisos entidades'!$B$2:$B$400,"2.1.3",'Compromisos entidades'!AB$2:AB$400)/1000000</f>
        <v>316.80464731199999</v>
      </c>
      <c r="BD35" s="101" t="s">
        <v>382</v>
      </c>
      <c r="BE35" s="101">
        <f>SUMIF('Compromisos entidades'!$B$2:$B$400,"2.1.3",'Compromisos entidades'!AE$2:AE$400)/1000000</f>
        <v>334.47769412914283</v>
      </c>
      <c r="BF35" s="101">
        <f>SUMIF('Compromisos entidades'!$B$2:$B$400,"2.1.3",'Compromisos entidades'!AF$2:AF$400)/1000000</f>
        <v>0</v>
      </c>
      <c r="BG35" s="101" t="s">
        <v>382</v>
      </c>
      <c r="BH35" s="101">
        <f>SUMIF('Compromisos entidades'!$B$2:$B$400,"2.1.3",'Compromisos entidades'!AI$2:AI$400)/1000000</f>
        <v>345.26588620210276</v>
      </c>
      <c r="BI35" s="101">
        <f>SUMIF('Compromisos entidades'!$B$2:$B$400,"2.1.3",'Compromisos entidades'!AJ$2:AJ$400)/1000000</f>
        <v>0</v>
      </c>
      <c r="BJ35" s="101" t="s">
        <v>382</v>
      </c>
      <c r="BK35" s="101">
        <f>SUMIF('Compromisos entidades'!$B$2:$B$400,"2.1.3",'Compromisos entidades'!AM$2:AM$400)/1000000</f>
        <v>356.40327587833048</v>
      </c>
      <c r="BL35" s="101">
        <f>SUMIF('Compromisos entidades'!$B$2:$B$400,"2.1.3",'Compromisos entidades'!AN$2:AN$400)/1000000</f>
        <v>0</v>
      </c>
      <c r="BM35" s="101" t="s">
        <v>382</v>
      </c>
      <c r="BN35" s="101">
        <f>SUMIF('Compromisos entidades'!$B$2:$B$400,"2.1.3",'Compromisos entidades'!AQ$2:AQ$400)/1000000</f>
        <v>16.008655587957541</v>
      </c>
      <c r="BO35" s="101">
        <f>SUMIF('Compromisos entidades'!$B$2:$B$400,"2.1.3",'Compromisos entidades'!AR$2:AR$400)/1000000</f>
        <v>0</v>
      </c>
      <c r="BP35" s="101" t="s">
        <v>382</v>
      </c>
      <c r="BQ35" s="101">
        <f>SUMIF('Compromisos entidades'!$B$2:$B$400,"2.1.3",'Compromisos entidades'!AU$2:AU$400)/1000000</f>
        <v>16.618337095895093</v>
      </c>
      <c r="BR35" s="101">
        <f>SUMIF('Compromisos entidades'!$B$2:$B$400,"2.1.3",'Compromisos entidades'!AV$2:AV$400)/1000000</f>
        <v>0</v>
      </c>
      <c r="BS35" s="101" t="s">
        <v>382</v>
      </c>
      <c r="BT35" s="101">
        <f>SUMIF('Compromisos entidades'!$B$2:$B$400,"2.1.3",'Compromisos entidades'!AY$2:AY$400)/1000000</f>
        <v>17.252094090290679</v>
      </c>
      <c r="BU35" s="101">
        <f>SUMIF('Compromisos entidades'!$B$2:$B$400,"2.1.3",'Compromisos entidades'!AZ$2:AZ$400)/1000000</f>
        <v>0</v>
      </c>
      <c r="BV35" s="101" t="s">
        <v>382</v>
      </c>
      <c r="BW35" s="101">
        <f>SUMIF('Compromisos entidades'!$B$2:$B$400,"2.1.3",'Compromisos entidades'!BC$2:BC$400)/1000000</f>
        <v>17.910914066065889</v>
      </c>
      <c r="BX35" s="101">
        <f>SUMIF('Compromisos entidades'!$B$2:$B$400,"2.1.3",'Compromisos entidades'!BD$2:BD$400)/1000000</f>
        <v>0</v>
      </c>
      <c r="BY35" s="101" t="s">
        <v>382</v>
      </c>
      <c r="BZ35" s="101">
        <f>SUMIF('Compromisos entidades'!$B$2:$B$400,"2.1.3",'Compromisos entidades'!BG$2:BG$400)/1000000</f>
        <v>18.595823579210911</v>
      </c>
      <c r="CA35" s="101">
        <f>SUMIF('Compromisos entidades'!$B$2:$B$400,"2.1.3",'Compromisos entidades'!BH$2:BH$400)/1000000</f>
        <v>0</v>
      </c>
      <c r="CB35" s="101" t="s">
        <v>382</v>
      </c>
      <c r="CC35" s="101">
        <f t="shared" si="3"/>
        <v>2489.9107077384438</v>
      </c>
      <c r="CD35" s="107" t="s">
        <v>215</v>
      </c>
      <c r="CE35" s="107" t="s">
        <v>41</v>
      </c>
      <c r="CF35" s="108" t="s">
        <v>211</v>
      </c>
      <c r="CG35" s="108" t="s">
        <v>220</v>
      </c>
      <c r="CH35" s="108" t="s">
        <v>216</v>
      </c>
      <c r="CI35" s="109" t="s">
        <v>1427</v>
      </c>
      <c r="CJ35" s="180" t="s">
        <v>1223</v>
      </c>
      <c r="CK35" s="180" t="s">
        <v>1218</v>
      </c>
      <c r="CL35" s="180" t="s">
        <v>1228</v>
      </c>
      <c r="CM35" s="180" t="s">
        <v>1229</v>
      </c>
      <c r="CN35" s="180" t="s">
        <v>1230</v>
      </c>
      <c r="CO35" s="180" t="s">
        <v>1232</v>
      </c>
    </row>
    <row r="36" spans="1:93" ht="81" customHeight="1">
      <c r="A36" s="361"/>
      <c r="B36" s="132">
        <f t="shared" si="4"/>
        <v>10.810810810810811</v>
      </c>
      <c r="C36" s="100" t="s">
        <v>1171</v>
      </c>
      <c r="D36" s="132">
        <f t="shared" si="5"/>
        <v>10.810810810810811</v>
      </c>
      <c r="E36" s="100" t="s">
        <v>1174</v>
      </c>
      <c r="F36" s="100" t="s">
        <v>1306</v>
      </c>
      <c r="G36" s="270" t="s">
        <v>1615</v>
      </c>
      <c r="H36" s="100" t="s">
        <v>188</v>
      </c>
      <c r="I36" s="100" t="s">
        <v>107</v>
      </c>
      <c r="J36" s="251"/>
      <c r="K36" s="245">
        <v>6.5000000000000002E-2</v>
      </c>
      <c r="L36" s="100">
        <v>2018</v>
      </c>
      <c r="M36" s="106">
        <v>43586</v>
      </c>
      <c r="N36" s="106">
        <v>47118</v>
      </c>
      <c r="O36" s="246">
        <v>0.08</v>
      </c>
      <c r="P36" s="246">
        <v>0.1</v>
      </c>
      <c r="Q36" s="246">
        <v>0.11899999999999999</v>
      </c>
      <c r="R36" s="246">
        <v>0.13800000000000001</v>
      </c>
      <c r="S36" s="246">
        <v>0.156</v>
      </c>
      <c r="T36" s="246">
        <v>0.17499999999999999</v>
      </c>
      <c r="U36" s="246">
        <v>0.19400000000000001</v>
      </c>
      <c r="V36" s="246">
        <v>0.21299999999999999</v>
      </c>
      <c r="W36" s="246">
        <v>0.23100000000000001</v>
      </c>
      <c r="X36" s="246">
        <v>0.25</v>
      </c>
      <c r="Y36" s="246">
        <v>0.25</v>
      </c>
      <c r="Z36" s="98" t="s">
        <v>1313</v>
      </c>
      <c r="AA36" s="105">
        <f t="shared" si="2"/>
        <v>2.7027027027027026</v>
      </c>
      <c r="AB36" s="98" t="s">
        <v>1421</v>
      </c>
      <c r="AC36" s="98" t="s">
        <v>1314</v>
      </c>
      <c r="AD36" s="251" t="s">
        <v>1539</v>
      </c>
      <c r="AE36" s="251" t="s">
        <v>1538</v>
      </c>
      <c r="AF36" s="98" t="s">
        <v>1621</v>
      </c>
      <c r="AG36" s="98" t="s">
        <v>187</v>
      </c>
      <c r="AH36" s="98" t="s">
        <v>107</v>
      </c>
      <c r="AI36" s="98"/>
      <c r="AJ36" s="241">
        <v>0.7</v>
      </c>
      <c r="AK36" s="98">
        <v>2018</v>
      </c>
      <c r="AL36" s="106">
        <v>43586</v>
      </c>
      <c r="AM36" s="106">
        <v>47118</v>
      </c>
      <c r="AN36" s="241">
        <v>0.7</v>
      </c>
      <c r="AO36" s="241">
        <v>0.71</v>
      </c>
      <c r="AP36" s="241">
        <v>0.72</v>
      </c>
      <c r="AQ36" s="241">
        <v>0.74</v>
      </c>
      <c r="AR36" s="241">
        <v>0.75</v>
      </c>
      <c r="AS36" s="241">
        <v>0.77</v>
      </c>
      <c r="AT36" s="241">
        <v>0.78</v>
      </c>
      <c r="AU36" s="241">
        <v>0.8</v>
      </c>
      <c r="AV36" s="241">
        <v>0.82</v>
      </c>
      <c r="AW36" s="241">
        <v>0.83</v>
      </c>
      <c r="AX36" s="241">
        <v>0.83</v>
      </c>
      <c r="AY36" s="98">
        <v>202</v>
      </c>
      <c r="AZ36" s="98">
        <v>202</v>
      </c>
      <c r="BA36" s="98" t="s">
        <v>580</v>
      </c>
      <c r="BB36" s="98">
        <v>211</v>
      </c>
      <c r="BC36" s="98">
        <v>211</v>
      </c>
      <c r="BD36" s="98" t="s">
        <v>580</v>
      </c>
      <c r="BE36" s="98">
        <v>219</v>
      </c>
      <c r="BF36" s="98">
        <v>219</v>
      </c>
      <c r="BG36" s="98" t="s">
        <v>580</v>
      </c>
      <c r="BH36" s="98">
        <v>228</v>
      </c>
      <c r="BI36" s="98">
        <v>228</v>
      </c>
      <c r="BJ36" s="98" t="s">
        <v>580</v>
      </c>
      <c r="BK36" s="98">
        <v>237</v>
      </c>
      <c r="BL36" s="98">
        <v>237</v>
      </c>
      <c r="BM36" s="98" t="s">
        <v>580</v>
      </c>
      <c r="BN36" s="98">
        <v>246</v>
      </c>
      <c r="BO36" s="98">
        <v>246</v>
      </c>
      <c r="BP36" s="98" t="s">
        <v>580</v>
      </c>
      <c r="BQ36" s="98">
        <v>256</v>
      </c>
      <c r="BR36" s="98">
        <v>256</v>
      </c>
      <c r="BS36" s="98" t="s">
        <v>580</v>
      </c>
      <c r="BT36" s="98">
        <v>266</v>
      </c>
      <c r="BU36" s="98">
        <v>266</v>
      </c>
      <c r="BV36" s="98" t="s">
        <v>580</v>
      </c>
      <c r="BW36" s="98">
        <v>277</v>
      </c>
      <c r="BX36" s="98">
        <v>277</v>
      </c>
      <c r="BY36" s="98" t="s">
        <v>580</v>
      </c>
      <c r="BZ36" s="98">
        <v>288</v>
      </c>
      <c r="CA36" s="98">
        <v>288</v>
      </c>
      <c r="CB36" s="98" t="s">
        <v>580</v>
      </c>
      <c r="CC36" s="98">
        <f t="shared" si="3"/>
        <v>2430</v>
      </c>
      <c r="CD36" s="98" t="s">
        <v>1274</v>
      </c>
      <c r="CE36" s="98" t="s">
        <v>1275</v>
      </c>
      <c r="CF36" s="98" t="s">
        <v>1276</v>
      </c>
      <c r="CG36" s="98" t="s">
        <v>1277</v>
      </c>
      <c r="CH36" s="98" t="s">
        <v>1278</v>
      </c>
      <c r="CI36" s="98" t="s">
        <v>1279</v>
      </c>
      <c r="CJ36" s="98" t="s">
        <v>1280</v>
      </c>
      <c r="CK36" s="98" t="s">
        <v>1281</v>
      </c>
      <c r="CL36" s="98" t="s">
        <v>1281</v>
      </c>
      <c r="CM36" s="98" t="s">
        <v>1282</v>
      </c>
      <c r="CN36" s="180"/>
      <c r="CO36" s="180"/>
    </row>
    <row r="37" spans="1:93" ht="78.75" customHeight="1">
      <c r="A37" s="320" t="s">
        <v>224</v>
      </c>
      <c r="B37" s="132">
        <f>SUM($AA$37:$AA$46)</f>
        <v>27.027027027027021</v>
      </c>
      <c r="C37" s="238" t="s">
        <v>1473</v>
      </c>
      <c r="D37" s="132">
        <f>SUM($AA$37:$AA$46)</f>
        <v>27.027027027027021</v>
      </c>
      <c r="E37" s="236" t="s">
        <v>1481</v>
      </c>
      <c r="F37" s="236" t="s">
        <v>1472</v>
      </c>
      <c r="G37" s="236" t="s">
        <v>1616</v>
      </c>
      <c r="H37" s="236" t="s">
        <v>188</v>
      </c>
      <c r="I37" s="236" t="s">
        <v>107</v>
      </c>
      <c r="J37" s="251"/>
      <c r="K37" s="132" t="s">
        <v>1311</v>
      </c>
      <c r="L37" s="236">
        <v>2018</v>
      </c>
      <c r="M37" s="106">
        <v>43586</v>
      </c>
      <c r="N37" s="106">
        <v>47118</v>
      </c>
      <c r="O37" s="239">
        <v>0.8</v>
      </c>
      <c r="P37" s="239">
        <v>0.81</v>
      </c>
      <c r="Q37" s="239">
        <v>0.82</v>
      </c>
      <c r="R37" s="239">
        <v>0.83</v>
      </c>
      <c r="S37" s="239">
        <v>0.84</v>
      </c>
      <c r="T37" s="239">
        <v>0.85</v>
      </c>
      <c r="U37" s="239">
        <v>0.86</v>
      </c>
      <c r="V37" s="239">
        <v>0.87</v>
      </c>
      <c r="W37" s="239">
        <v>0.88</v>
      </c>
      <c r="X37" s="239">
        <v>0.9</v>
      </c>
      <c r="Y37" s="239">
        <v>0.9</v>
      </c>
      <c r="Z37" s="98" t="s">
        <v>1315</v>
      </c>
      <c r="AA37" s="105">
        <f t="shared" si="2"/>
        <v>2.7027027027027026</v>
      </c>
      <c r="AB37" s="98" t="s">
        <v>1202</v>
      </c>
      <c r="AC37" s="100" t="s">
        <v>1203</v>
      </c>
      <c r="AD37" s="251" t="s">
        <v>1539</v>
      </c>
      <c r="AE37" s="251" t="s">
        <v>1538</v>
      </c>
      <c r="AF37" s="98" t="s">
        <v>1621</v>
      </c>
      <c r="AG37" s="98" t="s">
        <v>186</v>
      </c>
      <c r="AH37" s="98" t="s">
        <v>107</v>
      </c>
      <c r="AI37" s="98"/>
      <c r="AJ37" s="98" t="s">
        <v>1311</v>
      </c>
      <c r="AK37" s="98">
        <v>2018</v>
      </c>
      <c r="AL37" s="106">
        <v>43586</v>
      </c>
      <c r="AM37" s="111">
        <v>43769</v>
      </c>
      <c r="AN37" s="241">
        <v>1</v>
      </c>
      <c r="AO37" s="98"/>
      <c r="AP37" s="98"/>
      <c r="AQ37" s="98"/>
      <c r="AR37" s="98"/>
      <c r="AS37" s="98"/>
      <c r="AT37" s="98"/>
      <c r="AU37" s="98"/>
      <c r="AV37" s="98"/>
      <c r="AW37" s="98"/>
      <c r="AX37" s="99">
        <v>100</v>
      </c>
      <c r="AY37" s="101"/>
      <c r="AZ37" s="110"/>
      <c r="BA37" s="100"/>
      <c r="BB37" s="101"/>
      <c r="BC37" s="110"/>
      <c r="BD37" s="100"/>
      <c r="BE37" s="101"/>
      <c r="BF37" s="110"/>
      <c r="BG37" s="100"/>
      <c r="BH37" s="101"/>
      <c r="BI37" s="110"/>
      <c r="BJ37" s="98"/>
      <c r="BK37" s="101"/>
      <c r="BL37" s="110"/>
      <c r="BM37" s="98"/>
      <c r="BN37" s="101"/>
      <c r="BO37" s="110"/>
      <c r="BP37" s="98"/>
      <c r="BQ37" s="101"/>
      <c r="BR37" s="110"/>
      <c r="BS37" s="98"/>
      <c r="BT37" s="101"/>
      <c r="BU37" s="110"/>
      <c r="BV37" s="98"/>
      <c r="BW37" s="101"/>
      <c r="BX37" s="110"/>
      <c r="BY37" s="98"/>
      <c r="BZ37" s="101"/>
      <c r="CA37" s="110"/>
      <c r="CB37" s="98"/>
      <c r="CC37" s="101">
        <f t="shared" si="3"/>
        <v>0</v>
      </c>
      <c r="CD37" s="107" t="s">
        <v>215</v>
      </c>
      <c r="CE37" s="107" t="s">
        <v>41</v>
      </c>
      <c r="CF37" s="108" t="s">
        <v>206</v>
      </c>
      <c r="CG37" s="108" t="s">
        <v>221</v>
      </c>
      <c r="CH37" s="108" t="s">
        <v>216</v>
      </c>
      <c r="CI37" s="109" t="s">
        <v>210</v>
      </c>
      <c r="CJ37" s="179"/>
      <c r="CK37" s="179"/>
      <c r="CL37" s="179"/>
      <c r="CM37" s="179"/>
      <c r="CN37" s="179"/>
      <c r="CO37" s="179"/>
    </row>
    <row r="38" spans="1:93" ht="102" customHeight="1">
      <c r="A38" s="314"/>
      <c r="B38" s="132">
        <f t="shared" ref="B38:B46" si="6">SUM($AA$37:$AA$46)</f>
        <v>27.027027027027021</v>
      </c>
      <c r="C38" s="238" t="s">
        <v>1473</v>
      </c>
      <c r="D38" s="132">
        <f t="shared" ref="D38:D46" si="7">SUM($AA$37:$AA$46)</f>
        <v>27.027027027027021</v>
      </c>
      <c r="E38" s="236" t="s">
        <v>1481</v>
      </c>
      <c r="F38" s="236" t="s">
        <v>1472</v>
      </c>
      <c r="G38" s="270" t="s">
        <v>1616</v>
      </c>
      <c r="H38" s="236" t="s">
        <v>188</v>
      </c>
      <c r="I38" s="236" t="s">
        <v>107</v>
      </c>
      <c r="J38" s="251"/>
      <c r="K38" s="132" t="s">
        <v>1311</v>
      </c>
      <c r="L38" s="236">
        <v>2018</v>
      </c>
      <c r="M38" s="106">
        <v>43586</v>
      </c>
      <c r="N38" s="106">
        <v>47118</v>
      </c>
      <c r="O38" s="239">
        <v>0.8</v>
      </c>
      <c r="P38" s="239">
        <v>0.81</v>
      </c>
      <c r="Q38" s="239">
        <v>0.82</v>
      </c>
      <c r="R38" s="239">
        <v>0.83</v>
      </c>
      <c r="S38" s="239">
        <v>0.84</v>
      </c>
      <c r="T38" s="239">
        <v>0.85</v>
      </c>
      <c r="U38" s="239">
        <v>0.86</v>
      </c>
      <c r="V38" s="239">
        <v>0.87</v>
      </c>
      <c r="W38" s="239">
        <v>0.88</v>
      </c>
      <c r="X38" s="239">
        <v>0.9</v>
      </c>
      <c r="Y38" s="239">
        <v>0.9</v>
      </c>
      <c r="Z38" s="98" t="s">
        <v>1515</v>
      </c>
      <c r="AA38" s="105">
        <f t="shared" si="2"/>
        <v>2.7027027027027026</v>
      </c>
      <c r="AB38" s="98" t="s">
        <v>243</v>
      </c>
      <c r="AC38" s="98" t="s">
        <v>1477</v>
      </c>
      <c r="AD38" s="254" t="s">
        <v>1539</v>
      </c>
      <c r="AE38" s="254" t="s">
        <v>1538</v>
      </c>
      <c r="AF38" s="98" t="s">
        <v>1625</v>
      </c>
      <c r="AG38" s="98" t="s">
        <v>188</v>
      </c>
      <c r="AH38" s="98" t="s">
        <v>107</v>
      </c>
      <c r="AI38" s="98"/>
      <c r="AJ38" s="241">
        <v>0.67</v>
      </c>
      <c r="AK38" s="98" t="s">
        <v>262</v>
      </c>
      <c r="AL38" s="106">
        <v>43586</v>
      </c>
      <c r="AM38" s="106">
        <v>47118</v>
      </c>
      <c r="AN38" s="241">
        <v>0.75</v>
      </c>
      <c r="AO38" s="241">
        <v>0.78</v>
      </c>
      <c r="AP38" s="241">
        <v>0.8</v>
      </c>
      <c r="AQ38" s="241">
        <v>0.82</v>
      </c>
      <c r="AR38" s="241">
        <v>0.84</v>
      </c>
      <c r="AS38" s="241">
        <v>0.86</v>
      </c>
      <c r="AT38" s="241">
        <v>0.88</v>
      </c>
      <c r="AU38" s="241">
        <v>0.91</v>
      </c>
      <c r="AV38" s="241">
        <v>0.93</v>
      </c>
      <c r="AW38" s="241">
        <v>0.95</v>
      </c>
      <c r="AX38" s="241">
        <v>0.95</v>
      </c>
      <c r="AY38" s="101">
        <f>SUMIF('Compromisos entidades'!$B$2:$B$400,"3.1.2",'Compromisos entidades'!W$2:W$400)/1000000</f>
        <v>3622.0782052262721</v>
      </c>
      <c r="AZ38" s="101">
        <f>SUMIF('Compromisos entidades'!$B$2:$B$400,"3.1.2",'Compromisos entidades'!X$2:X$400)/1000000</f>
        <v>3622.0782052262721</v>
      </c>
      <c r="BA38" s="101" t="s">
        <v>382</v>
      </c>
      <c r="BB38" s="101">
        <f>SUMIF('Compromisos entidades'!$B$2:$B$400,"3.1.2",'Compromisos entidades'!AA$2:AA$400)/1000000</f>
        <v>3596.9747810348231</v>
      </c>
      <c r="BC38" s="101">
        <f>SUMIF('Compromisos entidades'!$B$2:$B$400,"3.1.2",'Compromisos entidades'!AB$2:AB$400)/1000000</f>
        <v>3357.3830950348233</v>
      </c>
      <c r="BD38" s="101" t="s">
        <v>382</v>
      </c>
      <c r="BE38" s="101">
        <f>SUMIF('Compromisos entidades'!$B$2:$B$400,"3.1.2",'Compromisos entidades'!AE$2:AE$400)/1000000</f>
        <v>3569.3207138300941</v>
      </c>
      <c r="BF38" s="101">
        <f>SUMIF('Compromisos entidades'!$B$2:$B$400,"3.1.2",'Compromisos entidades'!AF$2:AF$400)/1000000</f>
        <v>0</v>
      </c>
      <c r="BG38" s="101" t="s">
        <v>382</v>
      </c>
      <c r="BH38" s="101">
        <f>SUMIF('Compromisos entidades'!$B$2:$B$400,"3.1.2",'Compromisos entidades'!AI$2:AI$400)/1000000</f>
        <v>3768.0422116879181</v>
      </c>
      <c r="BI38" s="101">
        <f>SUMIF('Compromisos entidades'!$B$2:$B$400,"3.1.2",'Compromisos entidades'!AJ$2:AJ$400)/1000000</f>
        <v>0</v>
      </c>
      <c r="BJ38" s="101" t="s">
        <v>382</v>
      </c>
      <c r="BK38" s="101">
        <f>SUMIF('Compromisos entidades'!$B$2:$B$400,"3.1.2",'Compromisos entidades'!AM$2:AM$400)/1000000</f>
        <v>3979.3421681572308</v>
      </c>
      <c r="BL38" s="101">
        <f>SUMIF('Compromisos entidades'!$B$2:$B$400,"3.1.2",'Compromisos entidades'!AN$2:AN$400)/1000000</f>
        <v>0</v>
      </c>
      <c r="BM38" s="101" t="s">
        <v>382</v>
      </c>
      <c r="BN38" s="101">
        <f>SUMIF('Compromisos entidades'!$B$2:$B$400,"3.1.2",'Compromisos entidades'!AQ$2:AQ$400)/1000000</f>
        <v>4204.0498583649396</v>
      </c>
      <c r="BO38" s="101">
        <f>SUMIF('Compromisos entidades'!$B$2:$B$400,"3.1.2",'Compromisos entidades'!AR$2:AR$400)/1000000</f>
        <v>0</v>
      </c>
      <c r="BP38" s="101" t="s">
        <v>382</v>
      </c>
      <c r="BQ38" s="101">
        <f>SUMIF('Compromisos entidades'!$B$2:$B$400,"3.1.2",'Compromisos entidades'!AU$2:AU$400)/1000000</f>
        <v>4443.0505225407624</v>
      </c>
      <c r="BR38" s="101">
        <f>SUMIF('Compromisos entidades'!$B$2:$B$400,"3.1.2",'Compromisos entidades'!AV$2:AV$400)/1000000</f>
        <v>0</v>
      </c>
      <c r="BS38" s="101" t="s">
        <v>382</v>
      </c>
      <c r="BT38" s="101">
        <f>SUMIF('Compromisos entidades'!$B$2:$B$400,"3.1.2",'Compromisos entidades'!AY$2:AY$400)/1000000</f>
        <v>4697.2891926035645</v>
      </c>
      <c r="BU38" s="101">
        <f>SUMIF('Compromisos entidades'!$B$2:$B$400,"3.1.2",'Compromisos entidades'!AZ$2:AZ$400)/1000000</f>
        <v>0</v>
      </c>
      <c r="BV38" s="101" t="s">
        <v>382</v>
      </c>
      <c r="BW38" s="101">
        <f>SUMIF('Compromisos entidades'!$B$2:$B$400,"3.1.2",'Compromisos entidades'!BC$2:BC$400)/1000000</f>
        <v>4967.7747811954459</v>
      </c>
      <c r="BX38" s="101">
        <f>SUMIF('Compromisos entidades'!$B$2:$B$400,"3.1.2",'Compromisos entidades'!BD$2:BD$400)/1000000</f>
        <v>0</v>
      </c>
      <c r="BY38" s="101" t="s">
        <v>382</v>
      </c>
      <c r="BZ38" s="101">
        <f>SUMIF('Compromisos entidades'!$B$2:$B$400,"3.1.2",'Compromisos entidades'!BG$2:BG$400)/1000000</f>
        <v>5255.5844566078185</v>
      </c>
      <c r="CA38" s="101">
        <f>SUMIF('Compromisos entidades'!$B$2:$B$400,"3.1.2",'Compromisos entidades'!BH$2:BH$400)/1000000</f>
        <v>0</v>
      </c>
      <c r="CB38" s="101" t="s">
        <v>382</v>
      </c>
      <c r="CC38" s="101">
        <f t="shared" si="3"/>
        <v>42103.506891248864</v>
      </c>
      <c r="CD38" s="107" t="s">
        <v>215</v>
      </c>
      <c r="CE38" s="107" t="s">
        <v>41</v>
      </c>
      <c r="CF38" s="108" t="s">
        <v>206</v>
      </c>
      <c r="CG38" s="108" t="s">
        <v>221</v>
      </c>
      <c r="CH38" s="108" t="s">
        <v>216</v>
      </c>
      <c r="CI38" s="109" t="s">
        <v>210</v>
      </c>
      <c r="CJ38" s="180" t="s">
        <v>1233</v>
      </c>
      <c r="CK38" s="178" t="s">
        <v>1755</v>
      </c>
      <c r="CL38" s="178" t="s">
        <v>1236</v>
      </c>
      <c r="CM38" s="178" t="s">
        <v>1239</v>
      </c>
      <c r="CN38" s="178" t="s">
        <v>1242</v>
      </c>
      <c r="CO38" s="178" t="s">
        <v>1245</v>
      </c>
    </row>
    <row r="39" spans="1:93" ht="117.75" customHeight="1">
      <c r="A39" s="314"/>
      <c r="B39" s="132">
        <f t="shared" si="6"/>
        <v>27.027027027027021</v>
      </c>
      <c r="C39" s="238" t="s">
        <v>1473</v>
      </c>
      <c r="D39" s="132">
        <f t="shared" si="7"/>
        <v>27.027027027027021</v>
      </c>
      <c r="E39" s="236" t="s">
        <v>1481</v>
      </c>
      <c r="F39" s="236" t="s">
        <v>1472</v>
      </c>
      <c r="G39" s="270" t="s">
        <v>1616</v>
      </c>
      <c r="H39" s="236" t="s">
        <v>188</v>
      </c>
      <c r="I39" s="236" t="s">
        <v>107</v>
      </c>
      <c r="J39" s="251"/>
      <c r="K39" s="132" t="s">
        <v>1311</v>
      </c>
      <c r="L39" s="236">
        <v>2018</v>
      </c>
      <c r="M39" s="106">
        <v>43586</v>
      </c>
      <c r="N39" s="106">
        <v>47118</v>
      </c>
      <c r="O39" s="239">
        <v>0.8</v>
      </c>
      <c r="P39" s="239">
        <v>0.81</v>
      </c>
      <c r="Q39" s="239">
        <v>0.82</v>
      </c>
      <c r="R39" s="239">
        <v>0.83</v>
      </c>
      <c r="S39" s="239">
        <v>0.84</v>
      </c>
      <c r="T39" s="239">
        <v>0.85</v>
      </c>
      <c r="U39" s="239">
        <v>0.86</v>
      </c>
      <c r="V39" s="239">
        <v>0.87</v>
      </c>
      <c r="W39" s="239">
        <v>0.88</v>
      </c>
      <c r="X39" s="239">
        <v>0.9</v>
      </c>
      <c r="Y39" s="239">
        <v>0.9</v>
      </c>
      <c r="Z39" s="98" t="s">
        <v>1184</v>
      </c>
      <c r="AA39" s="105">
        <f t="shared" si="2"/>
        <v>2.7027027027027026</v>
      </c>
      <c r="AB39" s="98" t="s">
        <v>250</v>
      </c>
      <c r="AC39" s="98" t="s">
        <v>1316</v>
      </c>
      <c r="AD39" s="254" t="s">
        <v>1539</v>
      </c>
      <c r="AE39" s="254" t="s">
        <v>1538</v>
      </c>
      <c r="AF39" s="98" t="s">
        <v>1625</v>
      </c>
      <c r="AG39" s="98" t="s">
        <v>188</v>
      </c>
      <c r="AH39" s="98" t="s">
        <v>107</v>
      </c>
      <c r="AI39" s="98"/>
      <c r="AJ39" s="98">
        <v>9000</v>
      </c>
      <c r="AK39" s="98">
        <v>2017</v>
      </c>
      <c r="AL39" s="106">
        <v>43586</v>
      </c>
      <c r="AM39" s="106">
        <v>47118</v>
      </c>
      <c r="AN39" s="98">
        <v>9000</v>
      </c>
      <c r="AO39" s="98">
        <v>11000</v>
      </c>
      <c r="AP39" s="98">
        <v>13000</v>
      </c>
      <c r="AQ39" s="98">
        <v>15000</v>
      </c>
      <c r="AR39" s="98">
        <v>18000</v>
      </c>
      <c r="AS39" s="98">
        <v>18000</v>
      </c>
      <c r="AT39" s="98">
        <v>18000</v>
      </c>
      <c r="AU39" s="98">
        <v>18000</v>
      </c>
      <c r="AV39" s="98">
        <v>18000</v>
      </c>
      <c r="AW39" s="98">
        <v>18000</v>
      </c>
      <c r="AX39" s="98">
        <v>18000</v>
      </c>
      <c r="AY39" s="101">
        <v>208.21687848000002</v>
      </c>
      <c r="AZ39" s="110">
        <v>208.21687848000002</v>
      </c>
      <c r="BA39" s="100" t="s">
        <v>259</v>
      </c>
      <c r="BB39" s="101">
        <v>216.54555361919998</v>
      </c>
      <c r="BC39" s="110">
        <v>216.54555361919998</v>
      </c>
      <c r="BD39" s="100" t="s">
        <v>259</v>
      </c>
      <c r="BE39" s="101">
        <v>225.20737576396806</v>
      </c>
      <c r="BF39" s="110">
        <v>225.20737576396806</v>
      </c>
      <c r="BG39" s="100" t="s">
        <v>259</v>
      </c>
      <c r="BH39" s="101">
        <v>234.21567079452674</v>
      </c>
      <c r="BI39" s="110">
        <v>234.21567079452674</v>
      </c>
      <c r="BJ39" s="98">
        <v>0</v>
      </c>
      <c r="BK39" s="101">
        <v>243.5842976263078</v>
      </c>
      <c r="BL39" s="110">
        <v>243.5842976263078</v>
      </c>
      <c r="BM39" s="98">
        <v>0</v>
      </c>
      <c r="BN39" s="101">
        <v>253.32766953136019</v>
      </c>
      <c r="BO39" s="110">
        <v>253.32766953136019</v>
      </c>
      <c r="BP39" s="98">
        <v>0</v>
      </c>
      <c r="BQ39" s="101">
        <v>263.46077631261454</v>
      </c>
      <c r="BR39" s="110">
        <v>263.46077631261454</v>
      </c>
      <c r="BS39" s="98">
        <v>0</v>
      </c>
      <c r="BT39" s="101">
        <v>273.99920736511916</v>
      </c>
      <c r="BU39" s="110">
        <v>273.99920736511916</v>
      </c>
      <c r="BV39" s="98">
        <v>0</v>
      </c>
      <c r="BW39" s="101">
        <v>284.95917565972394</v>
      </c>
      <c r="BX39" s="110">
        <v>284.95917565972394</v>
      </c>
      <c r="BY39" s="98">
        <v>0</v>
      </c>
      <c r="BZ39" s="101">
        <v>296.35754268611288</v>
      </c>
      <c r="CA39" s="110">
        <v>296.35754268611288</v>
      </c>
      <c r="CB39" s="98">
        <v>0</v>
      </c>
      <c r="CC39" s="101">
        <f t="shared" si="3"/>
        <v>2499.8741478389334</v>
      </c>
      <c r="CD39" s="107" t="s">
        <v>215</v>
      </c>
      <c r="CE39" s="107" t="s">
        <v>41</v>
      </c>
      <c r="CF39" s="108" t="s">
        <v>209</v>
      </c>
      <c r="CG39" s="108" t="s">
        <v>221</v>
      </c>
      <c r="CH39" s="108" t="s">
        <v>216</v>
      </c>
      <c r="CI39" s="109" t="s">
        <v>210</v>
      </c>
      <c r="CJ39" s="179"/>
      <c r="CK39" s="179"/>
      <c r="CL39" s="179"/>
      <c r="CM39" s="179"/>
      <c r="CN39" s="179"/>
      <c r="CO39" s="179"/>
    </row>
    <row r="40" spans="1:93" ht="81" customHeight="1">
      <c r="A40" s="314"/>
      <c r="B40" s="132">
        <f t="shared" si="6"/>
        <v>27.027027027027021</v>
      </c>
      <c r="C40" s="238" t="s">
        <v>1473</v>
      </c>
      <c r="D40" s="132">
        <f t="shared" si="7"/>
        <v>27.027027027027021</v>
      </c>
      <c r="E40" s="236" t="s">
        <v>1481</v>
      </c>
      <c r="F40" s="236" t="s">
        <v>1472</v>
      </c>
      <c r="G40" s="270" t="s">
        <v>1616</v>
      </c>
      <c r="H40" s="236" t="s">
        <v>188</v>
      </c>
      <c r="I40" s="236" t="s">
        <v>107</v>
      </c>
      <c r="J40" s="251"/>
      <c r="K40" s="132" t="s">
        <v>1311</v>
      </c>
      <c r="L40" s="236">
        <v>2018</v>
      </c>
      <c r="M40" s="106">
        <v>43586</v>
      </c>
      <c r="N40" s="106">
        <v>47118</v>
      </c>
      <c r="O40" s="239">
        <v>0.8</v>
      </c>
      <c r="P40" s="239">
        <v>0.81</v>
      </c>
      <c r="Q40" s="239">
        <v>0.82</v>
      </c>
      <c r="R40" s="239">
        <v>0.83</v>
      </c>
      <c r="S40" s="239">
        <v>0.84</v>
      </c>
      <c r="T40" s="239">
        <v>0.85</v>
      </c>
      <c r="U40" s="239">
        <v>0.86</v>
      </c>
      <c r="V40" s="239">
        <v>0.87</v>
      </c>
      <c r="W40" s="239">
        <v>0.88</v>
      </c>
      <c r="X40" s="239">
        <v>0.9</v>
      </c>
      <c r="Y40" s="239">
        <v>0.9</v>
      </c>
      <c r="Z40" s="98" t="s">
        <v>1185</v>
      </c>
      <c r="AA40" s="105">
        <f t="shared" si="2"/>
        <v>2.7027027027027026</v>
      </c>
      <c r="AB40" s="113" t="s">
        <v>1478</v>
      </c>
      <c r="AC40" s="98" t="s">
        <v>1317</v>
      </c>
      <c r="AD40" s="254" t="s">
        <v>1539</v>
      </c>
      <c r="AE40" s="254" t="s">
        <v>1538</v>
      </c>
      <c r="AF40" s="98" t="s">
        <v>1621</v>
      </c>
      <c r="AG40" s="98" t="s">
        <v>188</v>
      </c>
      <c r="AH40" s="98" t="s">
        <v>107</v>
      </c>
      <c r="AI40" s="98"/>
      <c r="AJ40" s="98">
        <v>4</v>
      </c>
      <c r="AK40" s="98">
        <v>2017</v>
      </c>
      <c r="AL40" s="106">
        <v>43586</v>
      </c>
      <c r="AM40" s="106">
        <v>47118</v>
      </c>
      <c r="AN40" s="98">
        <v>10</v>
      </c>
      <c r="AO40" s="98">
        <v>16</v>
      </c>
      <c r="AP40" s="98">
        <v>24</v>
      </c>
      <c r="AQ40" s="98">
        <v>24</v>
      </c>
      <c r="AR40" s="98">
        <v>24</v>
      </c>
      <c r="AS40" s="98">
        <v>24</v>
      </c>
      <c r="AT40" s="98">
        <v>24</v>
      </c>
      <c r="AU40" s="98">
        <v>24</v>
      </c>
      <c r="AV40" s="98">
        <v>24</v>
      </c>
      <c r="AW40" s="98">
        <v>24</v>
      </c>
      <c r="AX40" s="98">
        <v>24</v>
      </c>
      <c r="AY40" s="101">
        <f>SUMIF('Compromisos entidades'!$B$2:$B$400,"3.1.4",'Compromisos entidades'!W$2:W$400)/1000000</f>
        <v>588.0892771</v>
      </c>
      <c r="AZ40" s="101">
        <f>SUMIF('Compromisos entidades'!$B$2:$B$400,"3.1.4",'Compromisos entidades'!X$2:X$400)/1000000</f>
        <v>578.0892771</v>
      </c>
      <c r="BA40" s="101" t="s">
        <v>382</v>
      </c>
      <c r="BB40" s="101">
        <f>SUMIF('Compromisos entidades'!$B$2:$B$400,"3.1.4",'Compromisos entidades'!AA$2:AA$400)/1000000</f>
        <v>516.20546726899988</v>
      </c>
      <c r="BC40" s="101">
        <f>SUMIF('Compromisos entidades'!$B$2:$B$400,"3.1.4",'Compromisos entidades'!AB$2:AB$400)/1000000</f>
        <v>474.26403466899995</v>
      </c>
      <c r="BD40" s="101" t="s">
        <v>382</v>
      </c>
      <c r="BE40" s="101">
        <f>SUMIF('Compromisos entidades'!$B$2:$B$400,"3.1.4",'Compromisos entidades'!AE$2:AE$400)/1000000</f>
        <v>514.55243582996195</v>
      </c>
      <c r="BF40" s="101">
        <f>SUMIF('Compromisos entidades'!$B$2:$B$400,"3.1.4",'Compromisos entidades'!AF$2:AF$400)/1000000</f>
        <v>0</v>
      </c>
      <c r="BG40" s="101" t="s">
        <v>382</v>
      </c>
      <c r="BH40" s="101">
        <f>SUMIF('Compromisos entidades'!$B$2:$B$400,"3.1.4",'Compromisos entidades'!AI$2:AI$400)/1000000</f>
        <v>523.17748921673149</v>
      </c>
      <c r="BI40" s="101">
        <f>SUMIF('Compromisos entidades'!$B$2:$B$400,"3.1.4",'Compromisos entidades'!AJ$2:AJ$400)/1000000</f>
        <v>0</v>
      </c>
      <c r="BJ40" s="101" t="s">
        <v>382</v>
      </c>
      <c r="BK40" s="101">
        <f>SUMIF('Compromisos entidades'!$B$2:$B$400,"3.1.4",'Compromisos entidades'!AM$2:AM$400)/1000000</f>
        <v>532.09012371847484</v>
      </c>
      <c r="BL40" s="101">
        <f>SUMIF('Compromisos entidades'!$B$2:$B$400,"3.1.4",'Compromisos entidades'!AN$2:AN$400)/1000000</f>
        <v>0</v>
      </c>
      <c r="BM40" s="101" t="s">
        <v>382</v>
      </c>
      <c r="BN40" s="101">
        <f>SUMIF('Compromisos entidades'!$B$2:$B$400,"3.1.4",'Compromisos entidades'!AQ$2:AQ$400)/1000000</f>
        <v>541.30017147204001</v>
      </c>
      <c r="BO40" s="101">
        <f>SUMIF('Compromisos entidades'!$B$2:$B$400,"3.1.4",'Compromisos entidades'!AR$2:AR$400)/1000000</f>
        <v>0</v>
      </c>
      <c r="BP40" s="101" t="s">
        <v>382</v>
      </c>
      <c r="BQ40" s="101">
        <f>SUMIF('Compromisos entidades'!$B$2:$B$400,"3.1.4",'Compromisos entidades'!AU$2:AU$400)/1000000</f>
        <v>550.81781002829712</v>
      </c>
      <c r="BR40" s="101">
        <f>SUMIF('Compromisos entidades'!$B$2:$B$400,"3.1.4",'Compromisos entidades'!AV$2:AV$400)/1000000</f>
        <v>0</v>
      </c>
      <c r="BS40" s="101" t="s">
        <v>382</v>
      </c>
      <c r="BT40" s="101">
        <f>SUMIF('Compromisos entidades'!$B$2:$B$400,"3.1.4",'Compromisos entidades'!AY$2:AY$400)/1000000</f>
        <v>560.65357887145194</v>
      </c>
      <c r="BU40" s="101">
        <f>SUMIF('Compromisos entidades'!$B$2:$B$400,"3.1.4",'Compromisos entidades'!AZ$2:AZ$400)/1000000</f>
        <v>0</v>
      </c>
      <c r="BV40" s="101" t="s">
        <v>382</v>
      </c>
      <c r="BW40" s="101">
        <f>SUMIF('Compromisos entidades'!$B$2:$B$400,"3.1.4",'Compromisos entidades'!BC$2:BC$400)/1000000</f>
        <v>570.81839003517621</v>
      </c>
      <c r="BX40" s="101">
        <f>SUMIF('Compromisos entidades'!$B$2:$B$400,"3.1.4",'Compromisos entidades'!BD$2:BD$400)/1000000</f>
        <v>0</v>
      </c>
      <c r="BY40" s="101" t="s">
        <v>382</v>
      </c>
      <c r="BZ40" s="101">
        <f>SUMIF('Compromisos entidades'!$B$2:$B$400,"3.1.4",'Compromisos entidades'!BG$2:BG$400)/1000000</f>
        <v>581.3235417908071</v>
      </c>
      <c r="CA40" s="101">
        <f>SUMIF('Compromisos entidades'!$B$2:$B$400,"3.1.4",'Compromisos entidades'!BH$2:BH$400)/1000000</f>
        <v>0</v>
      </c>
      <c r="CB40" s="101" t="s">
        <v>382</v>
      </c>
      <c r="CC40" s="101">
        <f t="shared" si="3"/>
        <v>5479.0282853319404</v>
      </c>
      <c r="CD40" s="107" t="s">
        <v>215</v>
      </c>
      <c r="CE40" s="107" t="s">
        <v>41</v>
      </c>
      <c r="CF40" s="108" t="s">
        <v>209</v>
      </c>
      <c r="CG40" s="108" t="s">
        <v>221</v>
      </c>
      <c r="CH40" s="108" t="s">
        <v>216</v>
      </c>
      <c r="CI40" s="109" t="s">
        <v>210</v>
      </c>
      <c r="CJ40" s="180" t="s">
        <v>1234</v>
      </c>
      <c r="CK40" s="180" t="s">
        <v>1219</v>
      </c>
      <c r="CL40" s="180" t="s">
        <v>1237</v>
      </c>
      <c r="CM40" s="180" t="s">
        <v>1240</v>
      </c>
      <c r="CN40" s="180" t="s">
        <v>1243</v>
      </c>
      <c r="CO40" s="180" t="s">
        <v>1246</v>
      </c>
    </row>
    <row r="41" spans="1:93" ht="82.5" customHeight="1">
      <c r="A41" s="314"/>
      <c r="B41" s="132">
        <f t="shared" si="6"/>
        <v>27.027027027027021</v>
      </c>
      <c r="C41" s="238" t="s">
        <v>1473</v>
      </c>
      <c r="D41" s="132">
        <f t="shared" si="7"/>
        <v>27.027027027027021</v>
      </c>
      <c r="E41" s="236" t="s">
        <v>1481</v>
      </c>
      <c r="F41" s="236" t="s">
        <v>1472</v>
      </c>
      <c r="G41" s="270" t="s">
        <v>1616</v>
      </c>
      <c r="H41" s="236" t="s">
        <v>188</v>
      </c>
      <c r="I41" s="236" t="s">
        <v>107</v>
      </c>
      <c r="J41" s="251"/>
      <c r="K41" s="132" t="s">
        <v>1311</v>
      </c>
      <c r="L41" s="236">
        <v>2018</v>
      </c>
      <c r="M41" s="106">
        <v>43586</v>
      </c>
      <c r="N41" s="106">
        <v>47118</v>
      </c>
      <c r="O41" s="239">
        <v>0.8</v>
      </c>
      <c r="P41" s="239">
        <v>0.81</v>
      </c>
      <c r="Q41" s="239">
        <v>0.82</v>
      </c>
      <c r="R41" s="239">
        <v>0.83</v>
      </c>
      <c r="S41" s="239">
        <v>0.84</v>
      </c>
      <c r="T41" s="239">
        <v>0.85</v>
      </c>
      <c r="U41" s="239">
        <v>0.86</v>
      </c>
      <c r="V41" s="239">
        <v>0.87</v>
      </c>
      <c r="W41" s="239">
        <v>0.88</v>
      </c>
      <c r="X41" s="239">
        <v>0.9</v>
      </c>
      <c r="Y41" s="239">
        <v>0.9</v>
      </c>
      <c r="Z41" s="98" t="s">
        <v>1186</v>
      </c>
      <c r="AA41" s="105">
        <f t="shared" si="2"/>
        <v>2.7027027027027026</v>
      </c>
      <c r="AB41" s="98" t="s">
        <v>1187</v>
      </c>
      <c r="AC41" s="98" t="s">
        <v>1197</v>
      </c>
      <c r="AD41" s="98" t="s">
        <v>1536</v>
      </c>
      <c r="AE41" s="98" t="s">
        <v>1537</v>
      </c>
      <c r="AF41" s="98" t="s">
        <v>1616</v>
      </c>
      <c r="AG41" s="98" t="s">
        <v>188</v>
      </c>
      <c r="AH41" s="98" t="s">
        <v>107</v>
      </c>
      <c r="AI41" s="98"/>
      <c r="AJ41" s="98">
        <v>0</v>
      </c>
      <c r="AK41" s="98">
        <v>2018</v>
      </c>
      <c r="AL41" s="106">
        <v>43586</v>
      </c>
      <c r="AM41" s="111">
        <v>43252</v>
      </c>
      <c r="AN41" s="98">
        <v>2</v>
      </c>
      <c r="AO41" s="98">
        <v>7</v>
      </c>
      <c r="AP41" s="98"/>
      <c r="AQ41" s="98"/>
      <c r="AR41" s="98"/>
      <c r="AS41" s="98"/>
      <c r="AT41" s="98"/>
      <c r="AU41" s="98"/>
      <c r="AV41" s="98"/>
      <c r="AW41" s="98"/>
      <c r="AX41" s="99">
        <v>7</v>
      </c>
      <c r="AY41" s="101"/>
      <c r="AZ41" s="110"/>
      <c r="BA41" s="100"/>
      <c r="BB41" s="101"/>
      <c r="BC41" s="110"/>
      <c r="BD41" s="100"/>
      <c r="BE41" s="101"/>
      <c r="BF41" s="110"/>
      <c r="BG41" s="100"/>
      <c r="BH41" s="101"/>
      <c r="BI41" s="110"/>
      <c r="BJ41" s="98"/>
      <c r="BK41" s="101"/>
      <c r="BL41" s="110"/>
      <c r="BM41" s="98"/>
      <c r="BN41" s="101"/>
      <c r="BO41" s="110"/>
      <c r="BP41" s="98"/>
      <c r="BQ41" s="101"/>
      <c r="BR41" s="110"/>
      <c r="BS41" s="98"/>
      <c r="BT41" s="101"/>
      <c r="BU41" s="110"/>
      <c r="BV41" s="98"/>
      <c r="BW41" s="101"/>
      <c r="BX41" s="110"/>
      <c r="BY41" s="98"/>
      <c r="BZ41" s="101"/>
      <c r="CA41" s="110"/>
      <c r="CB41" s="98"/>
      <c r="CC41" s="101">
        <f t="shared" si="3"/>
        <v>0</v>
      </c>
      <c r="CD41" s="107" t="s">
        <v>215</v>
      </c>
      <c r="CE41" s="107" t="s">
        <v>41</v>
      </c>
      <c r="CF41" s="108" t="s">
        <v>211</v>
      </c>
      <c r="CG41" s="108" t="s">
        <v>220</v>
      </c>
      <c r="CH41" s="108" t="s">
        <v>216</v>
      </c>
      <c r="CI41" s="109" t="s">
        <v>1427</v>
      </c>
      <c r="CJ41" s="179"/>
      <c r="CK41" s="179"/>
      <c r="CL41" s="179"/>
      <c r="CM41" s="179"/>
      <c r="CN41" s="179"/>
      <c r="CO41" s="179"/>
    </row>
    <row r="42" spans="1:93" ht="78.75" customHeight="1">
      <c r="A42" s="314"/>
      <c r="B42" s="132">
        <f t="shared" si="6"/>
        <v>27.027027027027021</v>
      </c>
      <c r="C42" s="238" t="s">
        <v>1473</v>
      </c>
      <c r="D42" s="132">
        <f t="shared" si="7"/>
        <v>27.027027027027021</v>
      </c>
      <c r="E42" s="236" t="s">
        <v>1481</v>
      </c>
      <c r="F42" s="236" t="s">
        <v>1472</v>
      </c>
      <c r="G42" s="270" t="s">
        <v>1616</v>
      </c>
      <c r="H42" s="236" t="s">
        <v>188</v>
      </c>
      <c r="I42" s="236" t="s">
        <v>107</v>
      </c>
      <c r="J42" s="251"/>
      <c r="K42" s="132" t="s">
        <v>1311</v>
      </c>
      <c r="L42" s="236">
        <v>2018</v>
      </c>
      <c r="M42" s="106">
        <v>43586</v>
      </c>
      <c r="N42" s="106">
        <v>47118</v>
      </c>
      <c r="O42" s="239">
        <v>0.8</v>
      </c>
      <c r="P42" s="239">
        <v>0.81</v>
      </c>
      <c r="Q42" s="239">
        <v>0.82</v>
      </c>
      <c r="R42" s="239">
        <v>0.83</v>
      </c>
      <c r="S42" s="239">
        <v>0.84</v>
      </c>
      <c r="T42" s="239">
        <v>0.85</v>
      </c>
      <c r="U42" s="239">
        <v>0.86</v>
      </c>
      <c r="V42" s="239">
        <v>0.87</v>
      </c>
      <c r="W42" s="239">
        <v>0.88</v>
      </c>
      <c r="X42" s="239">
        <v>0.9</v>
      </c>
      <c r="Y42" s="239">
        <v>0.9</v>
      </c>
      <c r="Z42" s="98" t="s">
        <v>1318</v>
      </c>
      <c r="AA42" s="105">
        <f t="shared" si="2"/>
        <v>2.7027027027027026</v>
      </c>
      <c r="AB42" s="98" t="s">
        <v>1319</v>
      </c>
      <c r="AC42" s="98" t="s">
        <v>1320</v>
      </c>
      <c r="AD42" s="254" t="s">
        <v>1539</v>
      </c>
      <c r="AE42" s="254" t="s">
        <v>1538</v>
      </c>
      <c r="AF42" s="98" t="s">
        <v>1621</v>
      </c>
      <c r="AG42" s="98" t="s">
        <v>187</v>
      </c>
      <c r="AH42" s="98" t="s">
        <v>107</v>
      </c>
      <c r="AI42" s="98"/>
      <c r="AJ42" s="98">
        <v>12</v>
      </c>
      <c r="AK42" s="98">
        <v>2018</v>
      </c>
      <c r="AL42" s="106">
        <v>43586</v>
      </c>
      <c r="AM42" s="106">
        <v>47118</v>
      </c>
      <c r="AN42" s="98">
        <v>17</v>
      </c>
      <c r="AO42" s="98">
        <v>17</v>
      </c>
      <c r="AP42" s="98">
        <v>17</v>
      </c>
      <c r="AQ42" s="98">
        <v>17</v>
      </c>
      <c r="AR42" s="98">
        <v>17</v>
      </c>
      <c r="AS42" s="98">
        <v>17</v>
      </c>
      <c r="AT42" s="98">
        <v>17</v>
      </c>
      <c r="AU42" s="98">
        <v>17</v>
      </c>
      <c r="AV42" s="98">
        <v>17</v>
      </c>
      <c r="AW42" s="98">
        <v>17</v>
      </c>
      <c r="AX42" s="98">
        <v>17</v>
      </c>
      <c r="AY42" s="101">
        <f>SUMIF('Compromisos entidades'!$B$2:$B$400,"3.1.6",'Compromisos entidades'!W$2:W$400)/1000000</f>
        <v>2454.3147132600002</v>
      </c>
      <c r="AZ42" s="101">
        <f>SUMIF('Compromisos entidades'!$B$2:$B$400,"3.1.6",'Compromisos entidades'!X$2:X$400)/1000000</f>
        <v>2454.3147132600002</v>
      </c>
      <c r="BA42" s="101" t="s">
        <v>382</v>
      </c>
      <c r="BB42" s="101">
        <f>SUMIF('Compromisos entidades'!$B$2:$B$400,"3.1.6",'Compromisos entidades'!AA$2:AA$400)/1000000</f>
        <v>1504.5328909155999</v>
      </c>
      <c r="BC42" s="101">
        <f>SUMIF('Compromisos entidades'!$B$2:$B$400,"3.1.6",'Compromisos entidades'!AB$2:AB$400)/1000000</f>
        <v>981.91137411559998</v>
      </c>
      <c r="BD42" s="101" t="s">
        <v>382</v>
      </c>
      <c r="BE42" s="101">
        <f>SUMIF('Compromisos entidades'!$B$2:$B$400,"3.1.6",'Compromisos entidades'!AE$2:AE$400)/1000000</f>
        <v>1496.3573590499761</v>
      </c>
      <c r="BF42" s="101">
        <f>SUMIF('Compromisos entidades'!$B$2:$B$400,"3.1.6",'Compromisos entidades'!AF$2:AF$400)/1000000</f>
        <v>0</v>
      </c>
      <c r="BG42" s="101" t="s">
        <v>382</v>
      </c>
      <c r="BH42" s="101">
        <f>SUMIF('Compromisos entidades'!$B$2:$B$400,"3.1.6",'Compromisos entidades'!AI$2:AI$400)/1000000</f>
        <v>1531.7562390832729</v>
      </c>
      <c r="BI42" s="101">
        <f>SUMIF('Compromisos entidades'!$B$2:$B$400,"3.1.6",'Compromisos entidades'!AJ$2:AJ$400)/1000000</f>
        <v>0</v>
      </c>
      <c r="BJ42" s="101" t="s">
        <v>382</v>
      </c>
      <c r="BK42" s="101">
        <f>SUMIF('Compromisos entidades'!$B$2:$B$400,"3.1.6",'Compromisos entidades'!AM$2:AM$400)/1000000</f>
        <v>1568.5005923499498</v>
      </c>
      <c r="BL42" s="101">
        <f>SUMIF('Compromisos entidades'!$B$2:$B$400,"3.1.6",'Compromisos entidades'!AN$2:AN$400)/1000000</f>
        <v>0</v>
      </c>
      <c r="BM42" s="101" t="s">
        <v>382</v>
      </c>
      <c r="BN42" s="101">
        <f>SUMIF('Compromisos entidades'!$B$2:$B$400,"3.1.6",'Compromisos entidades'!AQ$2:AQ$400)/1000000</f>
        <v>1606.6435861379377</v>
      </c>
      <c r="BO42" s="101">
        <f>SUMIF('Compromisos entidades'!$B$2:$B$400,"3.1.6",'Compromisos entidades'!AR$2:AR$400)/1000000</f>
        <v>0</v>
      </c>
      <c r="BP42" s="101" t="s">
        <v>382</v>
      </c>
      <c r="BQ42" s="101">
        <f>SUMIF('Compromisos entidades'!$B$2:$B$400,"3.1.6",'Compromisos entidades'!AU$2:AU$400)/1000000</f>
        <v>1646.2405850194009</v>
      </c>
      <c r="BR42" s="101">
        <f>SUMIF('Compromisos entidades'!$B$2:$B$400,"3.1.6",'Compromisos entidades'!AV$2:AV$400)/1000000</f>
        <v>0</v>
      </c>
      <c r="BS42" s="101" t="s">
        <v>382</v>
      </c>
      <c r="BT42" s="101">
        <f>SUMIF('Compromisos entidades'!$B$2:$B$400,"3.1.6",'Compromisos entidades'!AY$2:AY$400)/1000000</f>
        <v>1687.3492463664093</v>
      </c>
      <c r="BU42" s="101">
        <f>SUMIF('Compromisos entidades'!$B$2:$B$400,"3.1.6",'Compromisos entidades'!AZ$2:AZ$400)/1000000</f>
        <v>0</v>
      </c>
      <c r="BV42" s="101" t="s">
        <v>382</v>
      </c>
      <c r="BW42" s="101">
        <f>SUMIF('Compromisos entidades'!$B$2:$B$400,"3.1.6",'Compromisos entidades'!BC$2:BC$400)/1000000</f>
        <v>1730.0296202547602</v>
      </c>
      <c r="BX42" s="101">
        <f>SUMIF('Compromisos entidades'!$B$2:$B$400,"3.1.6",'Compromisos entidades'!BD$2:BD$400)/1000000</f>
        <v>0</v>
      </c>
      <c r="BY42" s="101" t="s">
        <v>382</v>
      </c>
      <c r="BZ42" s="101">
        <f>SUMIF('Compromisos entidades'!$B$2:$B$400,"3.1.6",'Compromisos entidades'!BG$2:BG$400)/1000000</f>
        <v>1774.3442539696416</v>
      </c>
      <c r="CA42" s="101">
        <f>SUMIF('Compromisos entidades'!$B$2:$B$400,"3.1.6",'Compromisos entidades'!BH$2:BH$400)/1000000</f>
        <v>0</v>
      </c>
      <c r="CB42" s="101" t="s">
        <v>382</v>
      </c>
      <c r="CC42" s="101">
        <f t="shared" si="3"/>
        <v>17000.069086406947</v>
      </c>
      <c r="CD42" s="107" t="s">
        <v>215</v>
      </c>
      <c r="CE42" s="107" t="s">
        <v>41</v>
      </c>
      <c r="CF42" s="108" t="s">
        <v>206</v>
      </c>
      <c r="CG42" s="108" t="s">
        <v>219</v>
      </c>
      <c r="CH42" s="108" t="s">
        <v>216</v>
      </c>
      <c r="CI42" s="109" t="s">
        <v>208</v>
      </c>
      <c r="CJ42" s="178" t="s">
        <v>1235</v>
      </c>
      <c r="CK42" s="178" t="s">
        <v>1220</v>
      </c>
      <c r="CL42" s="178" t="s">
        <v>1238</v>
      </c>
      <c r="CM42" s="178" t="s">
        <v>1241</v>
      </c>
      <c r="CN42" s="178" t="s">
        <v>1244</v>
      </c>
      <c r="CO42" s="178" t="s">
        <v>1247</v>
      </c>
    </row>
    <row r="43" spans="1:93" ht="163.5" customHeight="1">
      <c r="A43" s="314"/>
      <c r="B43" s="132">
        <f t="shared" si="6"/>
        <v>27.027027027027021</v>
      </c>
      <c r="C43" s="238" t="s">
        <v>1473</v>
      </c>
      <c r="D43" s="132">
        <f t="shared" si="7"/>
        <v>27.027027027027021</v>
      </c>
      <c r="E43" s="236" t="s">
        <v>1481</v>
      </c>
      <c r="F43" s="236" t="s">
        <v>1472</v>
      </c>
      <c r="G43" s="270" t="s">
        <v>1616</v>
      </c>
      <c r="H43" s="236" t="s">
        <v>188</v>
      </c>
      <c r="I43" s="236" t="s">
        <v>107</v>
      </c>
      <c r="J43" s="251"/>
      <c r="K43" s="132" t="s">
        <v>1311</v>
      </c>
      <c r="L43" s="236">
        <v>2018</v>
      </c>
      <c r="M43" s="106">
        <v>43586</v>
      </c>
      <c r="N43" s="106">
        <v>47118</v>
      </c>
      <c r="O43" s="239">
        <v>0.8</v>
      </c>
      <c r="P43" s="239">
        <v>0.81</v>
      </c>
      <c r="Q43" s="239">
        <v>0.82</v>
      </c>
      <c r="R43" s="239">
        <v>0.83</v>
      </c>
      <c r="S43" s="239">
        <v>0.84</v>
      </c>
      <c r="T43" s="239">
        <v>0.85</v>
      </c>
      <c r="U43" s="239">
        <v>0.86</v>
      </c>
      <c r="V43" s="239">
        <v>0.87</v>
      </c>
      <c r="W43" s="239">
        <v>0.88</v>
      </c>
      <c r="X43" s="239">
        <v>0.9</v>
      </c>
      <c r="Y43" s="239">
        <v>0.9</v>
      </c>
      <c r="Z43" s="98" t="s">
        <v>1630</v>
      </c>
      <c r="AA43" s="105">
        <f t="shared" si="2"/>
        <v>2.7027027027027026</v>
      </c>
      <c r="AB43" s="98" t="s">
        <v>1631</v>
      </c>
      <c r="AC43" s="98" t="s">
        <v>1632</v>
      </c>
      <c r="AD43" s="98" t="s">
        <v>1548</v>
      </c>
      <c r="AE43" s="98" t="s">
        <v>1546</v>
      </c>
      <c r="AF43" s="98" t="s">
        <v>1626</v>
      </c>
      <c r="AG43" s="98" t="s">
        <v>188</v>
      </c>
      <c r="AH43" s="98" t="s">
        <v>107</v>
      </c>
      <c r="AI43" s="98"/>
      <c r="AJ43" s="98">
        <v>4</v>
      </c>
      <c r="AK43" s="98">
        <v>2018</v>
      </c>
      <c r="AL43" s="106">
        <v>43586</v>
      </c>
      <c r="AM43" s="106">
        <v>47118</v>
      </c>
      <c r="AN43" s="98">
        <v>9</v>
      </c>
      <c r="AO43" s="98">
        <v>12</v>
      </c>
      <c r="AP43" s="98">
        <v>15</v>
      </c>
      <c r="AQ43" s="98">
        <v>16</v>
      </c>
      <c r="AR43" s="98">
        <v>16</v>
      </c>
      <c r="AS43" s="98">
        <v>16</v>
      </c>
      <c r="AT43" s="98">
        <v>16</v>
      </c>
      <c r="AU43" s="98">
        <v>16</v>
      </c>
      <c r="AV43" s="98">
        <v>16</v>
      </c>
      <c r="AW43" s="98">
        <v>16</v>
      </c>
      <c r="AX43" s="98">
        <v>16</v>
      </c>
      <c r="AY43" s="101">
        <f>SUMIF('Compromisos entidades'!$B$2:$B$400,"3.1.7",'Compromisos entidades'!W$2:W$400)/1000000</f>
        <v>279.65914800000002</v>
      </c>
      <c r="AZ43" s="101">
        <f>SUMIF('Compromisos entidades'!$B$2:$B$400,"3.1.7",'Compromisos entidades'!X$2:X$400)/1000000</f>
        <v>279.65914800000002</v>
      </c>
      <c r="BA43" s="101" t="s">
        <v>382</v>
      </c>
      <c r="BB43" s="101">
        <f>SUMIF('Compromisos entidades'!$B$2:$B$400,"3.1.7",'Compromisos entidades'!AA$2:AA$400)/1000000</f>
        <v>343.00557481064254</v>
      </c>
      <c r="BC43" s="101">
        <f>SUMIF('Compromisos entidades'!$B$2:$B$400,"3.1.7",'Compromisos entidades'!AB$2:AB$400)/1000000</f>
        <v>258.28737869999998</v>
      </c>
      <c r="BD43" s="101" t="s">
        <v>382</v>
      </c>
      <c r="BE43" s="101">
        <f>SUMIF('Compromisos entidades'!$B$2:$B$400,"3.1.7",'Compromisos entidades'!AE$2:AE$400)/1000000</f>
        <v>240.9614507</v>
      </c>
      <c r="BF43" s="101">
        <f>SUMIF('Compromisos entidades'!$B$2:$B$400,"3.1.7",'Compromisos entidades'!AF$2:AF$400)/1000000</f>
        <v>0</v>
      </c>
      <c r="BG43" s="101" t="s">
        <v>382</v>
      </c>
      <c r="BH43" s="101">
        <f>SUMIF('Compromisos entidades'!$B$2:$B$400,"3.1.7",'Compromisos entidades'!AI$2:AI$400)/1000000</f>
        <v>231.71744300399999</v>
      </c>
      <c r="BI43" s="101">
        <f>SUMIF('Compromisos entidades'!$B$2:$B$400,"3.1.7",'Compromisos entidades'!AJ$2:AJ$400)/1000000</f>
        <v>0</v>
      </c>
      <c r="BJ43" s="101" t="s">
        <v>382</v>
      </c>
      <c r="BK43" s="101">
        <f>SUMIF('Compromisos entidades'!$B$2:$B$400,"3.1.7",'Compromisos entidades'!AM$2:AM$400)/1000000</f>
        <v>245.65939406172799</v>
      </c>
      <c r="BL43" s="101">
        <f>SUMIF('Compromisos entidades'!$B$2:$B$400,"3.1.7",'Compromisos entidades'!AN$2:AN$400)/1000000</f>
        <v>0</v>
      </c>
      <c r="BM43" s="101" t="s">
        <v>382</v>
      </c>
      <c r="BN43" s="101">
        <f>SUMIF('Compromisos entidades'!$B$2:$B$400,"3.1.7",'Compromisos entidades'!AQ$2:AQ$400)/1000000</f>
        <v>235.49154356930327</v>
      </c>
      <c r="BO43" s="101">
        <f>SUMIF('Compromisos entidades'!$B$2:$B$400,"3.1.7",'Compromisos entidades'!AR$2:AR$400)/1000000</f>
        <v>0</v>
      </c>
      <c r="BP43" s="101" t="s">
        <v>382</v>
      </c>
      <c r="BQ43" s="101">
        <f>SUMIF('Compromisos entidades'!$B$2:$B$400,"3.1.7",'Compromisos entidades'!AU$2:AU$400)/1000000</f>
        <v>250.82834157312098</v>
      </c>
      <c r="BR43" s="101">
        <f>SUMIF('Compromisos entidades'!$B$2:$B$400,"3.1.7",'Compromisos entidades'!AV$2:AV$400)/1000000</f>
        <v>0</v>
      </c>
      <c r="BS43" s="101" t="s">
        <v>382</v>
      </c>
      <c r="BT43" s="101">
        <f>SUMIF('Compromisos entidades'!$B$2:$B$400,"3.1.7",'Compromisos entidades'!AY$2:AY$400)/1000000</f>
        <v>239.64445557706085</v>
      </c>
      <c r="BU43" s="101">
        <f>SUMIF('Compromisos entidades'!$B$2:$B$400,"3.1.7",'Compromisos entidades'!AZ$2:AZ$400)/1000000</f>
        <v>0</v>
      </c>
      <c r="BV43" s="101" t="s">
        <v>382</v>
      </c>
      <c r="BW43" s="101">
        <f>SUMIF('Compromisos entidades'!$B$2:$B$400,"3.1.7",'Compromisos entidades'!BC$2:BC$400)/1000000</f>
        <v>256.51578865312683</v>
      </c>
      <c r="BX43" s="101">
        <f>SUMIF('Compromisos entidades'!$B$2:$B$400,"3.1.7",'Compromisos entidades'!BD$2:BD$400)/1000000</f>
        <v>0</v>
      </c>
      <c r="BY43" s="101" t="s">
        <v>382</v>
      </c>
      <c r="BZ43" s="101">
        <f>SUMIF('Compromisos entidades'!$B$2:$B$400,"3.1.7",'Compromisos entidades'!BG$2:BG$400)/1000000</f>
        <v>244.21448355562686</v>
      </c>
      <c r="CA43" s="101">
        <f>SUMIF('Compromisos entidades'!$B$2:$B$400,"3.1.7",'Compromisos entidades'!BH$2:BH$400)/1000000</f>
        <v>0</v>
      </c>
      <c r="CB43" s="101" t="s">
        <v>382</v>
      </c>
      <c r="CC43" s="101">
        <f t="shared" si="3"/>
        <v>2567.69762350461</v>
      </c>
      <c r="CD43" s="107" t="s">
        <v>215</v>
      </c>
      <c r="CE43" s="107" t="s">
        <v>41</v>
      </c>
      <c r="CF43" s="108" t="s">
        <v>206</v>
      </c>
      <c r="CG43" s="108" t="s">
        <v>219</v>
      </c>
      <c r="CH43" s="108" t="s">
        <v>216</v>
      </c>
      <c r="CI43" s="109" t="s">
        <v>208</v>
      </c>
      <c r="CJ43" s="178" t="s">
        <v>1301</v>
      </c>
      <c r="CK43" s="178" t="s">
        <v>1221</v>
      </c>
      <c r="CL43" s="178" t="s">
        <v>1302</v>
      </c>
      <c r="CM43" s="178" t="s">
        <v>1303</v>
      </c>
      <c r="CN43" s="178" t="s">
        <v>1304</v>
      </c>
      <c r="CO43" s="178" t="s">
        <v>1305</v>
      </c>
    </row>
    <row r="44" spans="1:93" ht="163.5" customHeight="1">
      <c r="A44" s="314"/>
      <c r="B44" s="132">
        <f t="shared" si="6"/>
        <v>27.027027027027021</v>
      </c>
      <c r="C44" s="238" t="s">
        <v>1473</v>
      </c>
      <c r="D44" s="132">
        <f t="shared" si="7"/>
        <v>27.027027027027021</v>
      </c>
      <c r="E44" s="236" t="s">
        <v>1481</v>
      </c>
      <c r="F44" s="236" t="s">
        <v>1472</v>
      </c>
      <c r="G44" s="270" t="s">
        <v>1616</v>
      </c>
      <c r="H44" s="236" t="s">
        <v>188</v>
      </c>
      <c r="I44" s="236" t="s">
        <v>107</v>
      </c>
      <c r="J44" s="251"/>
      <c r="K44" s="132" t="s">
        <v>1311</v>
      </c>
      <c r="L44" s="236">
        <v>2018</v>
      </c>
      <c r="M44" s="106">
        <v>43586</v>
      </c>
      <c r="N44" s="106">
        <v>47118</v>
      </c>
      <c r="O44" s="239">
        <v>0.8</v>
      </c>
      <c r="P44" s="239">
        <v>0.81</v>
      </c>
      <c r="Q44" s="239">
        <v>0.82</v>
      </c>
      <c r="R44" s="239">
        <v>0.83</v>
      </c>
      <c r="S44" s="239">
        <v>0.84</v>
      </c>
      <c r="T44" s="239">
        <v>0.85</v>
      </c>
      <c r="U44" s="239">
        <v>0.86</v>
      </c>
      <c r="V44" s="239">
        <v>0.87</v>
      </c>
      <c r="W44" s="239">
        <v>0.88</v>
      </c>
      <c r="X44" s="239">
        <v>0.9</v>
      </c>
      <c r="Y44" s="239">
        <v>0.9</v>
      </c>
      <c r="Z44" s="98" t="s">
        <v>1410</v>
      </c>
      <c r="AA44" s="105">
        <f t="shared" si="2"/>
        <v>2.7027027027027026</v>
      </c>
      <c r="AB44" s="98" t="s">
        <v>1309</v>
      </c>
      <c r="AC44" s="98" t="s">
        <v>1308</v>
      </c>
      <c r="AD44" s="98" t="s">
        <v>1621</v>
      </c>
      <c r="AE44" s="98" t="s">
        <v>1621</v>
      </c>
      <c r="AF44" s="98" t="s">
        <v>1621</v>
      </c>
      <c r="AG44" s="98" t="s">
        <v>188</v>
      </c>
      <c r="AH44" s="98" t="s">
        <v>107</v>
      </c>
      <c r="AI44" s="98"/>
      <c r="AJ44" s="99">
        <v>30624689</v>
      </c>
      <c r="AK44" s="98">
        <v>2017</v>
      </c>
      <c r="AL44" s="106">
        <v>43586</v>
      </c>
      <c r="AM44" s="106">
        <v>47118</v>
      </c>
      <c r="AN44" s="102">
        <v>32666334.933333337</v>
      </c>
      <c r="AO44" s="103">
        <v>33687157.900000006</v>
      </c>
      <c r="AP44" s="103">
        <v>33976263.162500009</v>
      </c>
      <c r="AQ44" s="103">
        <v>34265368.425000012</v>
      </c>
      <c r="AR44" s="103">
        <v>34554473.687500015</v>
      </c>
      <c r="AS44" s="103">
        <v>34843578.950000018</v>
      </c>
      <c r="AT44" s="103">
        <v>35132684.212500021</v>
      </c>
      <c r="AU44" s="103">
        <v>35421789.475000024</v>
      </c>
      <c r="AV44" s="103">
        <v>35710894.737500027</v>
      </c>
      <c r="AW44" s="102">
        <v>36000000</v>
      </c>
      <c r="AX44" s="102">
        <v>36000000</v>
      </c>
      <c r="AY44" s="101">
        <v>111.01691015999999</v>
      </c>
      <c r="AZ44" s="110">
        <v>111.01691015999999</v>
      </c>
      <c r="BA44" s="100" t="s">
        <v>259</v>
      </c>
      <c r="BB44" s="101">
        <v>115.45758656640001</v>
      </c>
      <c r="BC44" s="110">
        <v>115.45758656640001</v>
      </c>
      <c r="BD44" s="100" t="s">
        <v>259</v>
      </c>
      <c r="BE44" s="101">
        <v>120.07589002905601</v>
      </c>
      <c r="BF44" s="110">
        <v>120.07589002905601</v>
      </c>
      <c r="BG44" s="100" t="s">
        <v>261</v>
      </c>
      <c r="BH44" s="101">
        <v>124.87892563021826</v>
      </c>
      <c r="BI44" s="110">
        <v>124.87892563021826</v>
      </c>
      <c r="BJ44" s="98">
        <v>0</v>
      </c>
      <c r="BK44" s="101">
        <v>129.874082655427</v>
      </c>
      <c r="BL44" s="110">
        <v>129.874082655427</v>
      </c>
      <c r="BM44" s="98">
        <v>0</v>
      </c>
      <c r="BN44" s="101">
        <v>135.06904596164412</v>
      </c>
      <c r="BO44" s="110">
        <v>135.06904596164412</v>
      </c>
      <c r="BP44" s="98">
        <v>0</v>
      </c>
      <c r="BQ44" s="101">
        <v>140.47180780010987</v>
      </c>
      <c r="BR44" s="110">
        <v>140.47180780010987</v>
      </c>
      <c r="BS44" s="98">
        <v>0</v>
      </c>
      <c r="BT44" s="101">
        <v>146.09068011211428</v>
      </c>
      <c r="BU44" s="110">
        <v>146.09068011211428</v>
      </c>
      <c r="BV44" s="98">
        <v>0</v>
      </c>
      <c r="BW44" s="101">
        <v>151.93430731659882</v>
      </c>
      <c r="BX44" s="110">
        <v>151.93430731659882</v>
      </c>
      <c r="BY44" s="98">
        <v>0</v>
      </c>
      <c r="BZ44" s="101">
        <v>158.01167960926281</v>
      </c>
      <c r="CA44" s="110">
        <v>158.01167960926281</v>
      </c>
      <c r="CB44" s="98">
        <v>0</v>
      </c>
      <c r="CC44" s="101">
        <f>SUM(AY44,BB44,BE44,BH44,BK44,BN44,BQ44,BT44,BW44,BZ44)</f>
        <v>1332.880915840831</v>
      </c>
      <c r="CD44" s="107" t="s">
        <v>215</v>
      </c>
      <c r="CE44" s="107" t="s">
        <v>41</v>
      </c>
      <c r="CF44" s="108" t="s">
        <v>211</v>
      </c>
      <c r="CG44" s="108" t="s">
        <v>220</v>
      </c>
      <c r="CH44" s="108" t="s">
        <v>216</v>
      </c>
      <c r="CI44" s="109" t="s">
        <v>1427</v>
      </c>
      <c r="CJ44" s="179"/>
      <c r="CK44" s="179"/>
      <c r="CL44" s="179"/>
      <c r="CM44" s="179"/>
      <c r="CN44" s="179"/>
      <c r="CO44" s="179"/>
    </row>
    <row r="45" spans="1:93" ht="163.5" customHeight="1">
      <c r="A45" s="314"/>
      <c r="B45" s="132">
        <f t="shared" si="6"/>
        <v>27.027027027027021</v>
      </c>
      <c r="C45" s="238" t="s">
        <v>1473</v>
      </c>
      <c r="D45" s="132">
        <f t="shared" si="7"/>
        <v>27.027027027027021</v>
      </c>
      <c r="E45" s="236" t="s">
        <v>1481</v>
      </c>
      <c r="F45" s="236" t="s">
        <v>1472</v>
      </c>
      <c r="G45" s="270" t="s">
        <v>1616</v>
      </c>
      <c r="H45" s="236" t="s">
        <v>188</v>
      </c>
      <c r="I45" s="236" t="s">
        <v>107</v>
      </c>
      <c r="J45" s="251"/>
      <c r="K45" s="132" t="s">
        <v>1311</v>
      </c>
      <c r="L45" s="236">
        <v>2018</v>
      </c>
      <c r="M45" s="106">
        <v>43586</v>
      </c>
      <c r="N45" s="106">
        <v>47118</v>
      </c>
      <c r="O45" s="239">
        <v>0.8</v>
      </c>
      <c r="P45" s="239">
        <v>0.81</v>
      </c>
      <c r="Q45" s="239">
        <v>0.82</v>
      </c>
      <c r="R45" s="239">
        <v>0.83</v>
      </c>
      <c r="S45" s="239">
        <v>0.84</v>
      </c>
      <c r="T45" s="239">
        <v>0.85</v>
      </c>
      <c r="U45" s="239">
        <v>0.86</v>
      </c>
      <c r="V45" s="239">
        <v>0.87</v>
      </c>
      <c r="W45" s="239">
        <v>0.88</v>
      </c>
      <c r="X45" s="239">
        <v>0.9</v>
      </c>
      <c r="Y45" s="239">
        <v>0.9</v>
      </c>
      <c r="Z45" s="116" t="s">
        <v>1532</v>
      </c>
      <c r="AA45" s="105">
        <f t="shared" si="2"/>
        <v>2.7027027027027026</v>
      </c>
      <c r="AB45" s="112" t="s">
        <v>1530</v>
      </c>
      <c r="AC45" s="112" t="s">
        <v>1531</v>
      </c>
      <c r="AD45" s="98" t="s">
        <v>1621</v>
      </c>
      <c r="AE45" s="98" t="s">
        <v>1621</v>
      </c>
      <c r="AF45" s="116" t="s">
        <v>1621</v>
      </c>
      <c r="AG45" s="97" t="s">
        <v>186</v>
      </c>
      <c r="AH45" s="97" t="s">
        <v>107</v>
      </c>
      <c r="AI45" s="97"/>
      <c r="AJ45" s="97">
        <v>0</v>
      </c>
      <c r="AK45" s="97">
        <v>2017</v>
      </c>
      <c r="AL45" s="106">
        <v>43586</v>
      </c>
      <c r="AM45" s="111">
        <v>47118</v>
      </c>
      <c r="AN45" s="97">
        <v>3</v>
      </c>
      <c r="AO45" s="97">
        <v>4</v>
      </c>
      <c r="AP45" s="97">
        <v>4</v>
      </c>
      <c r="AQ45" s="97">
        <v>4</v>
      </c>
      <c r="AR45" s="97">
        <v>4</v>
      </c>
      <c r="AS45" s="97">
        <v>4</v>
      </c>
      <c r="AT45" s="97">
        <v>4</v>
      </c>
      <c r="AU45" s="97">
        <v>4</v>
      </c>
      <c r="AV45" s="97">
        <v>4</v>
      </c>
      <c r="AW45" s="97">
        <v>4</v>
      </c>
      <c r="AX45" s="97">
        <v>78</v>
      </c>
      <c r="AY45" s="101">
        <v>23.655162960000002</v>
      </c>
      <c r="AZ45" s="101">
        <v>23.655162960000002</v>
      </c>
      <c r="BA45" s="100" t="s">
        <v>258</v>
      </c>
      <c r="BB45" s="101">
        <v>24.601369478400002</v>
      </c>
      <c r="BC45" s="101">
        <v>24.601369478400002</v>
      </c>
      <c r="BD45" s="100" t="s">
        <v>258</v>
      </c>
      <c r="BE45" s="101">
        <v>25.585424257536005</v>
      </c>
      <c r="BF45" s="101">
        <v>25.585424257536005</v>
      </c>
      <c r="BG45" s="100" t="s">
        <v>258</v>
      </c>
      <c r="BH45" s="101">
        <v>26.608841227837448</v>
      </c>
      <c r="BI45" s="101">
        <v>26.608841227837448</v>
      </c>
      <c r="BJ45" s="101"/>
      <c r="BK45" s="101">
        <v>27.673194876950944</v>
      </c>
      <c r="BL45" s="101">
        <v>27.673194876950944</v>
      </c>
      <c r="BM45" s="101"/>
      <c r="BN45" s="101">
        <v>28.780122672028984</v>
      </c>
      <c r="BO45" s="101">
        <v>28.780122672028984</v>
      </c>
      <c r="BP45" s="101"/>
      <c r="BQ45" s="101">
        <v>29.931327578910146</v>
      </c>
      <c r="BR45" s="101">
        <v>29.931327578910146</v>
      </c>
      <c r="BS45" s="101"/>
      <c r="BT45" s="101">
        <v>31.128580682066552</v>
      </c>
      <c r="BU45" s="101">
        <v>31.128580682066552</v>
      </c>
      <c r="BV45" s="101"/>
      <c r="BW45" s="101">
        <v>32.373723909349216</v>
      </c>
      <c r="BX45" s="101">
        <v>32.373723909349216</v>
      </c>
      <c r="BY45" s="101"/>
      <c r="BZ45" s="101">
        <v>33.668672865723188</v>
      </c>
      <c r="CA45" s="101">
        <v>33.668672865723188</v>
      </c>
      <c r="CB45" s="101"/>
      <c r="CC45" s="101">
        <f>SUM(AY45,BB45,BE45,BH45,BK45,BN45,BQ45,BT45,BW45,BZ45)</f>
        <v>284.00642050880253</v>
      </c>
      <c r="CD45" s="108" t="s">
        <v>215</v>
      </c>
      <c r="CE45" s="108" t="s">
        <v>41</v>
      </c>
      <c r="CF45" s="108" t="s">
        <v>211</v>
      </c>
      <c r="CG45" s="97" t="s">
        <v>221</v>
      </c>
      <c r="CH45" s="108" t="s">
        <v>216</v>
      </c>
      <c r="CI45" s="109" t="s">
        <v>210</v>
      </c>
      <c r="CJ45" s="179"/>
      <c r="CK45" s="179"/>
      <c r="CL45" s="179"/>
      <c r="CM45" s="179"/>
      <c r="CN45" s="179"/>
      <c r="CO45" s="179"/>
    </row>
    <row r="46" spans="1:93" ht="163.5" customHeight="1">
      <c r="A46" s="314"/>
      <c r="B46" s="132">
        <f t="shared" si="6"/>
        <v>27.027027027027021</v>
      </c>
      <c r="C46" s="278" t="s">
        <v>1473</v>
      </c>
      <c r="D46" s="132">
        <f t="shared" si="7"/>
        <v>27.027027027027021</v>
      </c>
      <c r="E46" s="278" t="s">
        <v>1481</v>
      </c>
      <c r="F46" s="278" t="s">
        <v>1472</v>
      </c>
      <c r="G46" s="278" t="s">
        <v>1616</v>
      </c>
      <c r="H46" s="278" t="s">
        <v>188</v>
      </c>
      <c r="I46" s="278" t="s">
        <v>107</v>
      </c>
      <c r="J46" s="278"/>
      <c r="K46" s="132" t="s">
        <v>1311</v>
      </c>
      <c r="L46" s="278">
        <v>2018</v>
      </c>
      <c r="M46" s="106">
        <v>43586</v>
      </c>
      <c r="N46" s="106">
        <v>47118</v>
      </c>
      <c r="O46" s="239">
        <v>0.8</v>
      </c>
      <c r="P46" s="239">
        <v>0.81</v>
      </c>
      <c r="Q46" s="239">
        <v>0.82</v>
      </c>
      <c r="R46" s="239">
        <v>0.83</v>
      </c>
      <c r="S46" s="239">
        <v>0.84</v>
      </c>
      <c r="T46" s="239">
        <v>0.85</v>
      </c>
      <c r="U46" s="239">
        <v>0.86</v>
      </c>
      <c r="V46" s="239">
        <v>0.87</v>
      </c>
      <c r="W46" s="239">
        <v>0.88</v>
      </c>
      <c r="X46" s="239">
        <v>0.9</v>
      </c>
      <c r="Y46" s="239">
        <v>0.9</v>
      </c>
      <c r="Z46" s="116" t="s">
        <v>1673</v>
      </c>
      <c r="AA46" s="105">
        <f t="shared" si="2"/>
        <v>2.7027027027027026</v>
      </c>
      <c r="AB46" s="112" t="s">
        <v>1674</v>
      </c>
      <c r="AC46" s="112" t="s">
        <v>1672</v>
      </c>
      <c r="AD46" s="278" t="s">
        <v>1621</v>
      </c>
      <c r="AE46" s="98" t="s">
        <v>1621</v>
      </c>
      <c r="AF46" s="116" t="s">
        <v>1621</v>
      </c>
      <c r="AG46" s="97" t="s">
        <v>187</v>
      </c>
      <c r="AH46" s="97" t="s">
        <v>107</v>
      </c>
      <c r="AI46" s="97"/>
      <c r="AJ46" s="97">
        <v>0</v>
      </c>
      <c r="AK46" s="97">
        <v>2018</v>
      </c>
      <c r="AL46" s="106">
        <v>43678</v>
      </c>
      <c r="AM46" s="111">
        <v>47118</v>
      </c>
      <c r="AN46" s="294" t="s">
        <v>347</v>
      </c>
      <c r="AO46" s="294" t="s">
        <v>347</v>
      </c>
      <c r="AP46" s="294" t="s">
        <v>347</v>
      </c>
      <c r="AQ46" s="294" t="s">
        <v>347</v>
      </c>
      <c r="AR46" s="294" t="s">
        <v>347</v>
      </c>
      <c r="AS46" s="294" t="s">
        <v>347</v>
      </c>
      <c r="AT46" s="294" t="s">
        <v>347</v>
      </c>
      <c r="AU46" s="294" t="s">
        <v>347</v>
      </c>
      <c r="AV46" s="294" t="s">
        <v>347</v>
      </c>
      <c r="AW46" s="294" t="s">
        <v>347</v>
      </c>
      <c r="AX46" s="294" t="s">
        <v>347</v>
      </c>
      <c r="AY46" s="101"/>
      <c r="AZ46" s="101"/>
      <c r="BA46" s="278"/>
      <c r="BB46" s="101"/>
      <c r="BC46" s="101"/>
      <c r="BD46" s="278"/>
      <c r="BE46" s="101"/>
      <c r="BF46" s="101"/>
      <c r="BG46" s="278"/>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8" t="s">
        <v>215</v>
      </c>
      <c r="CE46" s="107" t="s">
        <v>41</v>
      </c>
      <c r="CF46" s="108" t="s">
        <v>206</v>
      </c>
      <c r="CG46" s="108" t="s">
        <v>219</v>
      </c>
      <c r="CH46" s="108" t="s">
        <v>216</v>
      </c>
      <c r="CI46" s="109" t="s">
        <v>208</v>
      </c>
      <c r="CJ46" s="179"/>
      <c r="CK46" s="179"/>
      <c r="CL46" s="179"/>
      <c r="CM46" s="179"/>
      <c r="CN46" s="179"/>
      <c r="CO46" s="179"/>
    </row>
    <row r="47" spans="1:93" ht="81" customHeight="1">
      <c r="A47" s="314" t="s">
        <v>1525</v>
      </c>
      <c r="B47" s="132">
        <f>SUM($AA$47:$AA$50)</f>
        <v>10.810810810810811</v>
      </c>
      <c r="C47" s="100" t="s">
        <v>1307</v>
      </c>
      <c r="D47" s="132">
        <f>SUM($AA$47:$AA$50)</f>
        <v>10.810810810810811</v>
      </c>
      <c r="E47" s="236" t="s">
        <v>1173</v>
      </c>
      <c r="F47" s="236" t="s">
        <v>1172</v>
      </c>
      <c r="G47" s="236" t="s">
        <v>1617</v>
      </c>
      <c r="H47" s="100" t="s">
        <v>188</v>
      </c>
      <c r="I47" s="100" t="s">
        <v>107</v>
      </c>
      <c r="J47" s="251"/>
      <c r="K47" s="245">
        <v>0.129</v>
      </c>
      <c r="L47" s="100">
        <v>2018</v>
      </c>
      <c r="M47" s="106">
        <v>43586</v>
      </c>
      <c r="N47" s="106">
        <v>47118</v>
      </c>
      <c r="O47" s="246">
        <v>0.2</v>
      </c>
      <c r="P47" s="246">
        <v>0.26</v>
      </c>
      <c r="Q47" s="246">
        <v>0.26900000000000002</v>
      </c>
      <c r="R47" s="246">
        <v>0.27800000000000002</v>
      </c>
      <c r="S47" s="246">
        <v>0.28599999999999998</v>
      </c>
      <c r="T47" s="246">
        <v>0.29499999999999998</v>
      </c>
      <c r="U47" s="246">
        <v>0.30399999999999999</v>
      </c>
      <c r="V47" s="246">
        <v>0.313</v>
      </c>
      <c r="W47" s="246">
        <v>0.32100000000000001</v>
      </c>
      <c r="X47" s="246">
        <v>0.33</v>
      </c>
      <c r="Y47" s="246">
        <v>0.33</v>
      </c>
      <c r="Z47" s="112" t="s">
        <v>1484</v>
      </c>
      <c r="AA47" s="105">
        <f t="shared" si="2"/>
        <v>2.7027027027027026</v>
      </c>
      <c r="AB47" s="112" t="s">
        <v>1488</v>
      </c>
      <c r="AC47" s="112" t="s">
        <v>1487</v>
      </c>
      <c r="AD47" s="254" t="s">
        <v>1539</v>
      </c>
      <c r="AE47" s="254" t="s">
        <v>1538</v>
      </c>
      <c r="AF47" s="98" t="s">
        <v>1617</v>
      </c>
      <c r="AG47" s="97" t="s">
        <v>187</v>
      </c>
      <c r="AH47" s="97" t="s">
        <v>107</v>
      </c>
      <c r="AI47" s="97"/>
      <c r="AJ47" s="97">
        <v>0</v>
      </c>
      <c r="AK47" s="97">
        <v>2017</v>
      </c>
      <c r="AL47" s="106">
        <v>43586</v>
      </c>
      <c r="AM47" s="111">
        <v>47118</v>
      </c>
      <c r="AN47" s="248">
        <v>140</v>
      </c>
      <c r="AO47" s="248">
        <v>140</v>
      </c>
      <c r="AP47" s="248">
        <v>140</v>
      </c>
      <c r="AQ47" s="248">
        <v>140</v>
      </c>
      <c r="AR47" s="248">
        <v>140</v>
      </c>
      <c r="AS47" s="248">
        <v>140</v>
      </c>
      <c r="AT47" s="248">
        <v>140</v>
      </c>
      <c r="AU47" s="248">
        <v>140</v>
      </c>
      <c r="AV47" s="248">
        <v>140</v>
      </c>
      <c r="AW47" s="248">
        <v>140</v>
      </c>
      <c r="AX47" s="248">
        <v>200</v>
      </c>
      <c r="AY47" s="101">
        <v>57.723817840000009</v>
      </c>
      <c r="AZ47" s="101">
        <v>57.723817840000009</v>
      </c>
      <c r="BA47" s="100" t="s">
        <v>259</v>
      </c>
      <c r="BB47" s="101">
        <v>60.032770553600002</v>
      </c>
      <c r="BC47" s="101">
        <v>60.032770553600002</v>
      </c>
      <c r="BD47" s="100" t="s">
        <v>259</v>
      </c>
      <c r="BE47" s="101">
        <v>62.434081375744015</v>
      </c>
      <c r="BF47" s="101">
        <v>62.434081375744015</v>
      </c>
      <c r="BG47" s="100" t="s">
        <v>259</v>
      </c>
      <c r="BH47" s="101">
        <v>64.931444630773768</v>
      </c>
      <c r="BI47" s="101">
        <v>64.931444630773768</v>
      </c>
      <c r="BJ47" s="101">
        <v>0</v>
      </c>
      <c r="BK47" s="101">
        <v>67.528702416004734</v>
      </c>
      <c r="BL47" s="101">
        <v>67.528702416004734</v>
      </c>
      <c r="BM47" s="101">
        <v>0</v>
      </c>
      <c r="BN47" s="101">
        <v>70.229850512644916</v>
      </c>
      <c r="BO47" s="101">
        <v>70.229850512644916</v>
      </c>
      <c r="BP47" s="101">
        <v>0</v>
      </c>
      <c r="BQ47" s="101">
        <v>73.039044533150715</v>
      </c>
      <c r="BR47" s="101">
        <v>73.039044533150715</v>
      </c>
      <c r="BS47" s="101">
        <v>0</v>
      </c>
      <c r="BT47" s="101">
        <v>75.960606314476749</v>
      </c>
      <c r="BU47" s="101">
        <v>75.960606314476749</v>
      </c>
      <c r="BV47" s="101">
        <v>0</v>
      </c>
      <c r="BW47" s="101">
        <v>78.999030567055826</v>
      </c>
      <c r="BX47" s="101">
        <v>78.999030567055826</v>
      </c>
      <c r="BY47" s="101">
        <v>0</v>
      </c>
      <c r="BZ47" s="101">
        <v>82.158991789738053</v>
      </c>
      <c r="CA47" s="101">
        <v>82.158991789738053</v>
      </c>
      <c r="CB47" s="101">
        <v>0</v>
      </c>
      <c r="CC47" s="101">
        <f t="shared" si="3"/>
        <v>693.03834053318872</v>
      </c>
      <c r="CD47" s="108" t="s">
        <v>215</v>
      </c>
      <c r="CE47" s="108" t="s">
        <v>41</v>
      </c>
      <c r="CF47" s="97" t="s">
        <v>209</v>
      </c>
      <c r="CG47" s="97" t="s">
        <v>221</v>
      </c>
      <c r="CH47" s="97" t="s">
        <v>216</v>
      </c>
      <c r="CI47" s="109" t="s">
        <v>210</v>
      </c>
      <c r="CJ47" s="179"/>
      <c r="CK47" s="179"/>
      <c r="CL47" s="179"/>
      <c r="CM47" s="179"/>
      <c r="CN47" s="179"/>
      <c r="CO47" s="179"/>
    </row>
    <row r="48" spans="1:93" ht="86.25" customHeight="1">
      <c r="A48" s="314"/>
      <c r="B48" s="132">
        <f>SUM($AA$47:$AA$50)</f>
        <v>10.810810810810811</v>
      </c>
      <c r="C48" s="100" t="s">
        <v>1307</v>
      </c>
      <c r="D48" s="132">
        <f t="shared" ref="D48:D50" si="8">SUM($AA$47:$AA$50)</f>
        <v>10.810810810810811</v>
      </c>
      <c r="E48" s="100" t="s">
        <v>1173</v>
      </c>
      <c r="F48" s="100" t="s">
        <v>1172</v>
      </c>
      <c r="G48" s="270" t="s">
        <v>1617</v>
      </c>
      <c r="H48" s="146" t="s">
        <v>188</v>
      </c>
      <c r="I48" s="100" t="s">
        <v>107</v>
      </c>
      <c r="J48" s="251"/>
      <c r="K48" s="245">
        <v>0.129</v>
      </c>
      <c r="L48" s="100">
        <v>2018</v>
      </c>
      <c r="M48" s="106">
        <v>43586</v>
      </c>
      <c r="N48" s="106">
        <v>47118</v>
      </c>
      <c r="O48" s="246">
        <v>0.2</v>
      </c>
      <c r="P48" s="246">
        <v>0.26</v>
      </c>
      <c r="Q48" s="246">
        <v>0.26900000000000002</v>
      </c>
      <c r="R48" s="246">
        <v>0.27800000000000002</v>
      </c>
      <c r="S48" s="246">
        <v>0.28599999999999998</v>
      </c>
      <c r="T48" s="246">
        <v>0.29499999999999998</v>
      </c>
      <c r="U48" s="246">
        <v>0.30399999999999999</v>
      </c>
      <c r="V48" s="246">
        <v>0.313</v>
      </c>
      <c r="W48" s="246">
        <v>0.32100000000000001</v>
      </c>
      <c r="X48" s="246">
        <v>0.33</v>
      </c>
      <c r="Y48" s="246">
        <v>0.33</v>
      </c>
      <c r="Z48" s="177" t="s">
        <v>1527</v>
      </c>
      <c r="AA48" s="105">
        <f t="shared" si="2"/>
        <v>2.7027027027027026</v>
      </c>
      <c r="AB48" s="112" t="s">
        <v>207</v>
      </c>
      <c r="AC48" s="112" t="s">
        <v>1188</v>
      </c>
      <c r="AD48" s="254" t="s">
        <v>1539</v>
      </c>
      <c r="AE48" s="254" t="s">
        <v>1538</v>
      </c>
      <c r="AF48" s="100" t="s">
        <v>1621</v>
      </c>
      <c r="AG48" s="97" t="s">
        <v>186</v>
      </c>
      <c r="AH48" s="97" t="s">
        <v>107</v>
      </c>
      <c r="AI48" s="97"/>
      <c r="AJ48" s="97">
        <v>0</v>
      </c>
      <c r="AK48" s="97">
        <v>2017</v>
      </c>
      <c r="AL48" s="106">
        <v>43831</v>
      </c>
      <c r="AM48" s="111">
        <v>47118</v>
      </c>
      <c r="AN48" s="97"/>
      <c r="AO48" s="248">
        <v>140</v>
      </c>
      <c r="AP48" s="248">
        <v>140</v>
      </c>
      <c r="AQ48" s="248">
        <v>140</v>
      </c>
      <c r="AR48" s="248">
        <v>140</v>
      </c>
      <c r="AS48" s="248">
        <v>140</v>
      </c>
      <c r="AT48" s="248">
        <v>140</v>
      </c>
      <c r="AU48" s="248">
        <v>140</v>
      </c>
      <c r="AV48" s="248">
        <v>140</v>
      </c>
      <c r="AW48" s="248">
        <v>140</v>
      </c>
      <c r="AX48" s="248">
        <v>140</v>
      </c>
      <c r="AY48" s="101"/>
      <c r="AZ48" s="101"/>
      <c r="BA48" s="97"/>
      <c r="BB48" s="101"/>
      <c r="BC48" s="101"/>
      <c r="BD48" s="97"/>
      <c r="BE48" s="101"/>
      <c r="BF48" s="101"/>
      <c r="BG48" s="97"/>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f t="shared" si="3"/>
        <v>0</v>
      </c>
      <c r="CD48" s="108" t="s">
        <v>215</v>
      </c>
      <c r="CE48" s="108" t="s">
        <v>41</v>
      </c>
      <c r="CF48" s="97" t="s">
        <v>209</v>
      </c>
      <c r="CG48" s="97" t="s">
        <v>221</v>
      </c>
      <c r="CH48" s="97" t="s">
        <v>216</v>
      </c>
      <c r="CI48" s="109" t="s">
        <v>210</v>
      </c>
      <c r="CJ48" s="179"/>
      <c r="CK48" s="179"/>
      <c r="CL48" s="179"/>
      <c r="CM48" s="179"/>
      <c r="CN48" s="179"/>
      <c r="CO48" s="179"/>
    </row>
    <row r="49" spans="1:93" ht="94.5" customHeight="1">
      <c r="A49" s="314"/>
      <c r="B49" s="132">
        <f>SUM($AA$47:$AA$50)</f>
        <v>10.810810810810811</v>
      </c>
      <c r="C49" s="100" t="s">
        <v>1307</v>
      </c>
      <c r="D49" s="132">
        <f t="shared" si="8"/>
        <v>10.810810810810811</v>
      </c>
      <c r="E49" s="100" t="s">
        <v>1173</v>
      </c>
      <c r="F49" s="100" t="s">
        <v>1172</v>
      </c>
      <c r="G49" s="270" t="s">
        <v>1617</v>
      </c>
      <c r="H49" s="100" t="s">
        <v>188</v>
      </c>
      <c r="I49" s="100" t="s">
        <v>107</v>
      </c>
      <c r="J49" s="251"/>
      <c r="K49" s="245">
        <v>0.129</v>
      </c>
      <c r="L49" s="100">
        <v>2018</v>
      </c>
      <c r="M49" s="106">
        <v>43586</v>
      </c>
      <c r="N49" s="106">
        <v>47118</v>
      </c>
      <c r="O49" s="246">
        <v>0.2</v>
      </c>
      <c r="P49" s="246">
        <v>0.26</v>
      </c>
      <c r="Q49" s="246">
        <v>0.26900000000000002</v>
      </c>
      <c r="R49" s="246">
        <v>0.27800000000000002</v>
      </c>
      <c r="S49" s="246">
        <v>0.28599999999999998</v>
      </c>
      <c r="T49" s="246">
        <v>0.29499999999999998</v>
      </c>
      <c r="U49" s="246">
        <v>0.30399999999999999</v>
      </c>
      <c r="V49" s="246">
        <v>0.313</v>
      </c>
      <c r="W49" s="246">
        <v>0.32100000000000001</v>
      </c>
      <c r="X49" s="246">
        <v>0.33</v>
      </c>
      <c r="Y49" s="246">
        <v>0.33</v>
      </c>
      <c r="Z49" s="115" t="s">
        <v>1485</v>
      </c>
      <c r="AA49" s="105">
        <f t="shared" si="2"/>
        <v>2.7027027027027026</v>
      </c>
      <c r="AB49" s="112" t="s">
        <v>1479</v>
      </c>
      <c r="AC49" s="112" t="s">
        <v>1486</v>
      </c>
      <c r="AD49" s="254" t="s">
        <v>1539</v>
      </c>
      <c r="AE49" s="254" t="s">
        <v>1538</v>
      </c>
      <c r="AF49" s="100" t="s">
        <v>1617</v>
      </c>
      <c r="AG49" s="248" t="s">
        <v>188</v>
      </c>
      <c r="AH49" s="97" t="s">
        <v>107</v>
      </c>
      <c r="AI49" s="97"/>
      <c r="AJ49" s="97">
        <v>4000</v>
      </c>
      <c r="AK49" s="97">
        <v>2017</v>
      </c>
      <c r="AL49" s="106">
        <v>43586</v>
      </c>
      <c r="AM49" s="111">
        <v>47118</v>
      </c>
      <c r="AN49" s="248">
        <v>800</v>
      </c>
      <c r="AO49" s="248">
        <v>2860</v>
      </c>
      <c r="AP49" s="248">
        <v>2860</v>
      </c>
      <c r="AQ49" s="248">
        <v>2860</v>
      </c>
      <c r="AR49" s="248">
        <v>2860</v>
      </c>
      <c r="AS49" s="248">
        <v>2860</v>
      </c>
      <c r="AT49" s="248">
        <v>2860</v>
      </c>
      <c r="AU49" s="248">
        <v>2860</v>
      </c>
      <c r="AV49" s="248">
        <v>2860</v>
      </c>
      <c r="AW49" s="248">
        <v>2860</v>
      </c>
      <c r="AX49" s="248">
        <v>2860</v>
      </c>
      <c r="AY49" s="101">
        <v>57.723817840000009</v>
      </c>
      <c r="AZ49" s="101">
        <v>57.723817840000009</v>
      </c>
      <c r="BA49" s="100" t="s">
        <v>259</v>
      </c>
      <c r="BB49" s="101">
        <v>60.032770553600002</v>
      </c>
      <c r="BC49" s="101">
        <v>60.032770553600002</v>
      </c>
      <c r="BD49" s="100" t="s">
        <v>259</v>
      </c>
      <c r="BE49" s="101">
        <v>62.434081375744015</v>
      </c>
      <c r="BF49" s="101">
        <v>62.434081375744015</v>
      </c>
      <c r="BG49" s="100" t="s">
        <v>259</v>
      </c>
      <c r="BH49" s="101">
        <v>64.931444630773768</v>
      </c>
      <c r="BI49" s="101">
        <v>64.931444630773768</v>
      </c>
      <c r="BJ49" s="101"/>
      <c r="BK49" s="101">
        <v>67.528702416004734</v>
      </c>
      <c r="BL49" s="101">
        <v>67.528702416004734</v>
      </c>
      <c r="BM49" s="101"/>
      <c r="BN49" s="101">
        <v>70.229850512644916</v>
      </c>
      <c r="BO49" s="101">
        <v>70.229850512644916</v>
      </c>
      <c r="BP49" s="101"/>
      <c r="BQ49" s="101">
        <v>73.039044533150715</v>
      </c>
      <c r="BR49" s="101">
        <v>73.039044533150715</v>
      </c>
      <c r="BS49" s="101"/>
      <c r="BT49" s="101">
        <v>75.960606314476749</v>
      </c>
      <c r="BU49" s="101">
        <v>75.960606314476749</v>
      </c>
      <c r="BV49" s="101"/>
      <c r="BW49" s="101">
        <v>78.999030567055826</v>
      </c>
      <c r="BX49" s="101">
        <v>78.999030567055826</v>
      </c>
      <c r="BY49" s="101"/>
      <c r="BZ49" s="101">
        <v>82.158991789738053</v>
      </c>
      <c r="CA49" s="101">
        <v>82.158991789738053</v>
      </c>
      <c r="CB49" s="101"/>
      <c r="CC49" s="101">
        <f t="shared" si="3"/>
        <v>693.03834053318872</v>
      </c>
      <c r="CD49" s="108" t="s">
        <v>215</v>
      </c>
      <c r="CE49" s="108" t="s">
        <v>41</v>
      </c>
      <c r="CF49" s="97" t="s">
        <v>209</v>
      </c>
      <c r="CG49" s="97" t="s">
        <v>221</v>
      </c>
      <c r="CH49" s="97" t="s">
        <v>216</v>
      </c>
      <c r="CI49" s="109" t="s">
        <v>210</v>
      </c>
      <c r="CJ49" s="179"/>
      <c r="CK49" s="179"/>
      <c r="CL49" s="179"/>
      <c r="CM49" s="179"/>
      <c r="CN49" s="179"/>
      <c r="CO49" s="179"/>
    </row>
    <row r="50" spans="1:93" ht="81.75" customHeight="1">
      <c r="A50" s="314"/>
      <c r="B50" s="132">
        <f>SUM($AA$47:$AA$50)</f>
        <v>10.810810810810811</v>
      </c>
      <c r="C50" s="100" t="s">
        <v>1307</v>
      </c>
      <c r="D50" s="132">
        <f t="shared" si="8"/>
        <v>10.810810810810811</v>
      </c>
      <c r="E50" s="100" t="s">
        <v>1173</v>
      </c>
      <c r="F50" s="100" t="s">
        <v>1172</v>
      </c>
      <c r="G50" s="270" t="s">
        <v>1617</v>
      </c>
      <c r="H50" s="146" t="s">
        <v>188</v>
      </c>
      <c r="I50" s="100" t="s">
        <v>107</v>
      </c>
      <c r="J50" s="251"/>
      <c r="K50" s="245">
        <v>0.129</v>
      </c>
      <c r="L50" s="100">
        <v>2018</v>
      </c>
      <c r="M50" s="106">
        <v>43586</v>
      </c>
      <c r="N50" s="106">
        <v>47118</v>
      </c>
      <c r="O50" s="246">
        <v>0.2</v>
      </c>
      <c r="P50" s="246">
        <v>0.26</v>
      </c>
      <c r="Q50" s="246">
        <v>0.26900000000000002</v>
      </c>
      <c r="R50" s="246">
        <v>0.27800000000000002</v>
      </c>
      <c r="S50" s="246">
        <v>0.28599999999999998</v>
      </c>
      <c r="T50" s="246">
        <v>0.29499999999999998</v>
      </c>
      <c r="U50" s="246">
        <v>0.30399999999999999</v>
      </c>
      <c r="V50" s="246">
        <v>0.313</v>
      </c>
      <c r="W50" s="246">
        <v>0.32100000000000001</v>
      </c>
      <c r="X50" s="246">
        <v>0.33</v>
      </c>
      <c r="Y50" s="246">
        <v>0.33</v>
      </c>
      <c r="Z50" s="115" t="s">
        <v>1526</v>
      </c>
      <c r="AA50" s="105">
        <f t="shared" si="2"/>
        <v>2.7027027027027026</v>
      </c>
      <c r="AB50" s="112" t="s">
        <v>1480</v>
      </c>
      <c r="AC50" s="112" t="s">
        <v>1189</v>
      </c>
      <c r="AD50" s="254" t="s">
        <v>1539</v>
      </c>
      <c r="AE50" s="254" t="s">
        <v>1538</v>
      </c>
      <c r="AF50" s="116" t="s">
        <v>1621</v>
      </c>
      <c r="AG50" s="248" t="s">
        <v>188</v>
      </c>
      <c r="AH50" s="97" t="s">
        <v>107</v>
      </c>
      <c r="AI50" s="97"/>
      <c r="AJ50" s="97">
        <v>0</v>
      </c>
      <c r="AK50" s="97">
        <v>2017</v>
      </c>
      <c r="AL50" s="106">
        <v>43831</v>
      </c>
      <c r="AM50" s="111">
        <v>47118</v>
      </c>
      <c r="AN50" s="97"/>
      <c r="AO50" s="248">
        <v>1000</v>
      </c>
      <c r="AP50" s="248">
        <v>1500</v>
      </c>
      <c r="AQ50" s="248">
        <v>2000</v>
      </c>
      <c r="AR50" s="248">
        <v>2500</v>
      </c>
      <c r="AS50" s="248">
        <v>2860</v>
      </c>
      <c r="AT50" s="248">
        <v>2860</v>
      </c>
      <c r="AU50" s="248">
        <v>2860</v>
      </c>
      <c r="AV50" s="248">
        <v>2860</v>
      </c>
      <c r="AW50" s="248">
        <v>2860</v>
      </c>
      <c r="AX50" s="248">
        <v>2860</v>
      </c>
      <c r="AY50" s="101">
        <v>57.723817840000009</v>
      </c>
      <c r="AZ50" s="101">
        <v>57.723817840000009</v>
      </c>
      <c r="BA50" s="100" t="s">
        <v>259</v>
      </c>
      <c r="BB50" s="101">
        <v>60.032770553600002</v>
      </c>
      <c r="BC50" s="101">
        <v>60.032770553600002</v>
      </c>
      <c r="BD50" s="100" t="s">
        <v>259</v>
      </c>
      <c r="BE50" s="101">
        <v>62.434081375744015</v>
      </c>
      <c r="BF50" s="101">
        <v>62.434081375744015</v>
      </c>
      <c r="BG50" s="100" t="s">
        <v>259</v>
      </c>
      <c r="BH50" s="101">
        <v>64.931444630773768</v>
      </c>
      <c r="BI50" s="101">
        <v>64.931444630773768</v>
      </c>
      <c r="BJ50" s="101"/>
      <c r="BK50" s="101">
        <v>67.528702416004734</v>
      </c>
      <c r="BL50" s="101">
        <v>67.528702416004734</v>
      </c>
      <c r="BM50" s="101"/>
      <c r="BN50" s="101">
        <v>70.229850512644916</v>
      </c>
      <c r="BO50" s="101">
        <v>70.229850512644916</v>
      </c>
      <c r="BP50" s="101"/>
      <c r="BQ50" s="101">
        <v>73.039044533150715</v>
      </c>
      <c r="BR50" s="101">
        <v>73.039044533150715</v>
      </c>
      <c r="BS50" s="101"/>
      <c r="BT50" s="101">
        <v>75.960606314476749</v>
      </c>
      <c r="BU50" s="101">
        <v>75.960606314476749</v>
      </c>
      <c r="BV50" s="101"/>
      <c r="BW50" s="101">
        <v>78.999030567055826</v>
      </c>
      <c r="BX50" s="101">
        <v>78.999030567055826</v>
      </c>
      <c r="BY50" s="101"/>
      <c r="BZ50" s="101">
        <v>82.158991789738053</v>
      </c>
      <c r="CA50" s="101">
        <v>82.158991789738053</v>
      </c>
      <c r="CB50" s="101"/>
      <c r="CC50" s="101">
        <f t="shared" si="3"/>
        <v>693.03834053318872</v>
      </c>
      <c r="CD50" s="108" t="s">
        <v>215</v>
      </c>
      <c r="CE50" s="108" t="s">
        <v>41</v>
      </c>
      <c r="CF50" s="97" t="s">
        <v>209</v>
      </c>
      <c r="CG50" s="97" t="s">
        <v>221</v>
      </c>
      <c r="CH50" s="97" t="s">
        <v>216</v>
      </c>
      <c r="CI50" s="109" t="s">
        <v>210</v>
      </c>
      <c r="CJ50" s="179"/>
      <c r="CK50" s="179"/>
      <c r="CL50" s="179"/>
      <c r="CM50" s="179"/>
      <c r="CN50" s="179"/>
      <c r="CO50" s="179"/>
    </row>
    <row r="51" spans="1:93" ht="103.5" customHeight="1">
      <c r="A51" s="385" t="s">
        <v>225</v>
      </c>
      <c r="B51" s="132">
        <f>SUM($AA$51:$AA$53)</f>
        <v>8.1081081081081088</v>
      </c>
      <c r="C51" s="100" t="s">
        <v>1177</v>
      </c>
      <c r="D51" s="132">
        <f>SUM($AA$51:$AA$53)</f>
        <v>8.1081081081081088</v>
      </c>
      <c r="E51" s="100" t="s">
        <v>1176</v>
      </c>
      <c r="F51" s="100" t="s">
        <v>1178</v>
      </c>
      <c r="G51" s="100" t="s">
        <v>1618</v>
      </c>
      <c r="H51" s="100" t="s">
        <v>188</v>
      </c>
      <c r="I51" s="100" t="s">
        <v>107</v>
      </c>
      <c r="J51" s="251"/>
      <c r="K51" s="104" t="s">
        <v>1311</v>
      </c>
      <c r="L51" s="100">
        <v>2018</v>
      </c>
      <c r="M51" s="106">
        <v>43586</v>
      </c>
      <c r="N51" s="106">
        <v>47118</v>
      </c>
      <c r="O51" s="239">
        <v>0.5</v>
      </c>
      <c r="P51" s="239">
        <v>0.52</v>
      </c>
      <c r="Q51" s="239">
        <v>0.54300000000000004</v>
      </c>
      <c r="R51" s="239">
        <v>0.56499999999999995</v>
      </c>
      <c r="S51" s="239">
        <v>0.58799999999999997</v>
      </c>
      <c r="T51" s="239">
        <v>0.61</v>
      </c>
      <c r="U51" s="239">
        <v>0.63300000000000001</v>
      </c>
      <c r="V51" s="239">
        <v>0.65500000000000003</v>
      </c>
      <c r="W51" s="239">
        <v>0.67800000000000005</v>
      </c>
      <c r="X51" s="239">
        <v>0.7</v>
      </c>
      <c r="Y51" s="239">
        <v>0.7</v>
      </c>
      <c r="Z51" s="98" t="s">
        <v>1321</v>
      </c>
      <c r="AA51" s="105">
        <f t="shared" si="2"/>
        <v>2.7027027027027026</v>
      </c>
      <c r="AB51" s="98" t="s">
        <v>1191</v>
      </c>
      <c r="AC51" s="98" t="s">
        <v>1190</v>
      </c>
      <c r="AD51" s="116" t="s">
        <v>1543</v>
      </c>
      <c r="AE51" s="116" t="s">
        <v>1544</v>
      </c>
      <c r="AF51" s="116" t="s">
        <v>1626</v>
      </c>
      <c r="AG51" s="97" t="s">
        <v>188</v>
      </c>
      <c r="AH51" s="97" t="s">
        <v>107</v>
      </c>
      <c r="AI51" s="97"/>
      <c r="AJ51" s="98" t="s">
        <v>1311</v>
      </c>
      <c r="AK51" s="97">
        <v>2017</v>
      </c>
      <c r="AL51" s="106">
        <v>43831</v>
      </c>
      <c r="AM51" s="111">
        <v>47118</v>
      </c>
      <c r="AN51" s="98"/>
      <c r="AO51" s="98">
        <v>7</v>
      </c>
      <c r="AP51" s="98">
        <v>8</v>
      </c>
      <c r="AQ51" s="98">
        <v>9</v>
      </c>
      <c r="AR51" s="98">
        <v>10</v>
      </c>
      <c r="AS51" s="98">
        <v>12</v>
      </c>
      <c r="AT51" s="98">
        <v>13</v>
      </c>
      <c r="AU51" s="98">
        <v>14</v>
      </c>
      <c r="AV51" s="98">
        <v>14</v>
      </c>
      <c r="AW51" s="98">
        <v>14</v>
      </c>
      <c r="AX51" s="98">
        <v>14</v>
      </c>
      <c r="AY51" s="101">
        <f>SUMIF('Compromisos entidades'!$B$2:$B$400,"5.1.1",'Compromisos entidades'!W$2:W$400)/1000000</f>
        <v>529.52013222222217</v>
      </c>
      <c r="AZ51" s="101">
        <f>SUMIF('Compromisos entidades'!$B$2:$B$400,"5.1.1",'Compromisos entidades'!X$2:X$400)/1000000</f>
        <v>529.52013222222217</v>
      </c>
      <c r="BA51" s="101" t="s">
        <v>382</v>
      </c>
      <c r="BB51" s="101">
        <f>SUMIF('Compromisos entidades'!$B$2:$B$400,"5.1.1",'Compromisos entidades'!AA$2:AA$400)/1000000</f>
        <v>478.93460817999994</v>
      </c>
      <c r="BC51" s="101">
        <f>SUMIF('Compromisos entidades'!$B$2:$B$400,"5.1.1",'Compromisos entidades'!AB$2:AB$400)/1000000</f>
        <v>432.4760359222222</v>
      </c>
      <c r="BD51" s="101" t="s">
        <v>382</v>
      </c>
      <c r="BE51" s="101">
        <f>SUMIF('Compromisos entidades'!$B$2:$B$400,"5.1.1",'Compromisos entidades'!AE$2:AE$400)/1000000</f>
        <v>457.17107687746397</v>
      </c>
      <c r="BF51" s="101">
        <f>SUMIF('Compromisos entidades'!$B$2:$B$400,"5.1.1",'Compromisos entidades'!AF$2:AF$400)/1000000</f>
        <v>0</v>
      </c>
      <c r="BG51" s="101" t="s">
        <v>382</v>
      </c>
      <c r="BH51" s="101">
        <f>SUMIF('Compromisos entidades'!$B$2:$B$400,"5.1.1",'Compromisos entidades'!AI$2:AI$400)/1000000</f>
        <v>248.59314565950734</v>
      </c>
      <c r="BI51" s="101">
        <f>SUMIF('Compromisos entidades'!$B$2:$B$400,"5.1.1",'Compromisos entidades'!AJ$2:AJ$400)/1000000</f>
        <v>0</v>
      </c>
      <c r="BJ51" s="101" t="s">
        <v>382</v>
      </c>
      <c r="BK51" s="101">
        <f>SUMIF('Compromisos entidades'!$B$2:$B$400,"5.1.1",'Compromisos entidades'!AM$2:AM$400)/1000000</f>
        <v>250.18002184881968</v>
      </c>
      <c r="BL51" s="101">
        <f>SUMIF('Compromisos entidades'!$B$2:$B$400,"5.1.1",'Compromisos entidades'!AN$2:AN$400)/1000000</f>
        <v>0</v>
      </c>
      <c r="BM51" s="101" t="s">
        <v>382</v>
      </c>
      <c r="BN51" s="101">
        <f>SUMIF('Compromisos entidades'!$B$2:$B$400,"5.1.1",'Compromisos entidades'!AQ$2:AQ$400)/1000000</f>
        <v>251.81736070095215</v>
      </c>
      <c r="BO51" s="101">
        <f>SUMIF('Compromisos entidades'!$B$2:$B$400,"5.1.1",'Compromisos entidades'!AR$2:AR$400)/1000000</f>
        <v>0</v>
      </c>
      <c r="BP51" s="101" t="s">
        <v>382</v>
      </c>
      <c r="BQ51" s="101">
        <f>SUMIF('Compromisos entidades'!$B$2:$B$400,"5.1.1",'Compromisos entidades'!AU$2:AU$400)/1000000</f>
        <v>243.50676692858244</v>
      </c>
      <c r="BR51" s="101">
        <f>SUMIF('Compromisos entidades'!$B$2:$B$400,"5.1.1",'Compromisos entidades'!AV$2:AV$400)/1000000</f>
        <v>0</v>
      </c>
      <c r="BS51" s="101" t="s">
        <v>382</v>
      </c>
      <c r="BT51" s="101">
        <f>SUMIF('Compromisos entidades'!$B$2:$B$400,"5.1.1",'Compromisos entidades'!AY$2:AY$400)/1000000</f>
        <v>245.24989627425134</v>
      </c>
      <c r="BU51" s="101">
        <f>SUMIF('Compromisos entidades'!$B$2:$B$400,"5.1.1",'Compromisos entidades'!AZ$2:AZ$400)/1000000</f>
        <v>0</v>
      </c>
      <c r="BV51" s="101" t="s">
        <v>382</v>
      </c>
      <c r="BW51" s="101">
        <f>SUMIF('Compromisos entidades'!$B$2:$B$400,"5.1.1",'Compromisos entidades'!BC$2:BC$400)/1000000</f>
        <v>263.68945713311251</v>
      </c>
      <c r="BX51" s="101">
        <f>SUMIF('Compromisos entidades'!$B$2:$B$400,"5.1.1",'Compromisos entidades'!BD$2:BD$400)/1000000</f>
        <v>0</v>
      </c>
      <c r="BY51" s="101" t="s">
        <v>382</v>
      </c>
      <c r="BZ51" s="101">
        <f>SUMIF('Compromisos entidades'!$B$2:$B$400,"5.1.1",'Compromisos entidades'!BG$2:BG$400)/1000000</f>
        <v>248.90421222728551</v>
      </c>
      <c r="CA51" s="101">
        <f>SUMIF('Compromisos entidades'!$B$2:$B$400,"5.1.1",'Compromisos entidades'!BH$2:BH$400)/1000000</f>
        <v>0</v>
      </c>
      <c r="CB51" s="101" t="s">
        <v>382</v>
      </c>
      <c r="CC51" s="101">
        <f t="shared" si="3"/>
        <v>3217.5666780521969</v>
      </c>
      <c r="CD51" s="108" t="s">
        <v>215</v>
      </c>
      <c r="CE51" s="108" t="s">
        <v>41</v>
      </c>
      <c r="CF51" s="108" t="s">
        <v>211</v>
      </c>
      <c r="CG51" s="108" t="s">
        <v>220</v>
      </c>
      <c r="CH51" s="108" t="s">
        <v>216</v>
      </c>
      <c r="CI51" s="109" t="s">
        <v>1427</v>
      </c>
      <c r="CJ51" s="180" t="s">
        <v>1295</v>
      </c>
      <c r="CK51" s="180" t="s">
        <v>1296</v>
      </c>
      <c r="CL51" s="180" t="s">
        <v>1297</v>
      </c>
      <c r="CM51" s="180" t="s">
        <v>1298</v>
      </c>
      <c r="CN51" s="180" t="s">
        <v>1299</v>
      </c>
      <c r="CO51" s="180" t="s">
        <v>1300</v>
      </c>
    </row>
    <row r="52" spans="1:93" ht="77.25" customHeight="1">
      <c r="A52" s="386"/>
      <c r="B52" s="132">
        <f>SUM($AA$51:$AA$53)</f>
        <v>8.1081081081081088</v>
      </c>
      <c r="C52" s="100" t="s">
        <v>1177</v>
      </c>
      <c r="D52" s="132">
        <f>SUM($AA$51:$AA$53)</f>
        <v>8.1081081081081088</v>
      </c>
      <c r="E52" s="100" t="s">
        <v>1176</v>
      </c>
      <c r="F52" s="100" t="s">
        <v>1178</v>
      </c>
      <c r="G52" s="270" t="s">
        <v>1618</v>
      </c>
      <c r="H52" s="100" t="s">
        <v>188</v>
      </c>
      <c r="I52" s="100" t="s">
        <v>107</v>
      </c>
      <c r="J52" s="251"/>
      <c r="K52" s="104" t="s">
        <v>1311</v>
      </c>
      <c r="L52" s="100">
        <v>2018</v>
      </c>
      <c r="M52" s="106">
        <v>43586</v>
      </c>
      <c r="N52" s="106">
        <v>47118</v>
      </c>
      <c r="O52" s="239">
        <v>0.5</v>
      </c>
      <c r="P52" s="239">
        <v>0.52</v>
      </c>
      <c r="Q52" s="239">
        <v>0.54300000000000004</v>
      </c>
      <c r="R52" s="239">
        <v>0.56499999999999995</v>
      </c>
      <c r="S52" s="239">
        <v>0.58799999999999997</v>
      </c>
      <c r="T52" s="239">
        <v>0.61</v>
      </c>
      <c r="U52" s="239">
        <v>0.63300000000000001</v>
      </c>
      <c r="V52" s="239">
        <v>0.65500000000000003</v>
      </c>
      <c r="W52" s="239">
        <v>0.67800000000000005</v>
      </c>
      <c r="X52" s="239">
        <v>0.7</v>
      </c>
      <c r="Y52" s="239">
        <v>0.7</v>
      </c>
      <c r="Z52" s="116" t="s">
        <v>1192</v>
      </c>
      <c r="AA52" s="105">
        <f t="shared" si="2"/>
        <v>2.7027027027027026</v>
      </c>
      <c r="AB52" s="116" t="s">
        <v>222</v>
      </c>
      <c r="AC52" s="116" t="s">
        <v>1261</v>
      </c>
      <c r="AD52" s="116" t="s">
        <v>1549</v>
      </c>
      <c r="AE52" s="116" t="s">
        <v>1547</v>
      </c>
      <c r="AF52" s="116" t="s">
        <v>1627</v>
      </c>
      <c r="AG52" s="97" t="s">
        <v>188</v>
      </c>
      <c r="AH52" s="97" t="s">
        <v>107</v>
      </c>
      <c r="AI52" s="97"/>
      <c r="AJ52" s="97">
        <v>26</v>
      </c>
      <c r="AK52" s="97">
        <v>2018</v>
      </c>
      <c r="AL52" s="106">
        <v>43586</v>
      </c>
      <c r="AM52" s="111">
        <v>47118</v>
      </c>
      <c r="AN52" s="97">
        <v>27</v>
      </c>
      <c r="AO52" s="97">
        <v>27</v>
      </c>
      <c r="AP52" s="97">
        <v>27</v>
      </c>
      <c r="AQ52" s="97">
        <v>27</v>
      </c>
      <c r="AR52" s="97">
        <v>32</v>
      </c>
      <c r="AS52" s="97">
        <v>32</v>
      </c>
      <c r="AT52" s="97">
        <v>32</v>
      </c>
      <c r="AU52" s="97">
        <v>32</v>
      </c>
      <c r="AV52" s="97">
        <v>32</v>
      </c>
      <c r="AW52" s="97">
        <v>32</v>
      </c>
      <c r="AX52" s="97">
        <v>32</v>
      </c>
      <c r="AY52" s="101">
        <v>6350.7080990000004</v>
      </c>
      <c r="AZ52" s="101">
        <v>6350.7080990000004</v>
      </c>
      <c r="BA52" s="100" t="s">
        <v>259</v>
      </c>
      <c r="BB52" s="101">
        <v>426.73601567999998</v>
      </c>
      <c r="BC52" s="101">
        <v>426.73601567999998</v>
      </c>
      <c r="BD52" s="100" t="s">
        <v>259</v>
      </c>
      <c r="BE52" s="101">
        <v>443.80545630720002</v>
      </c>
      <c r="BF52" s="101">
        <v>443.80545630720002</v>
      </c>
      <c r="BG52" s="100" t="s">
        <v>259</v>
      </c>
      <c r="BH52" s="101">
        <v>461.55767455948802</v>
      </c>
      <c r="BI52" s="101">
        <v>461.55767455948802</v>
      </c>
      <c r="BJ52" s="101">
        <v>0</v>
      </c>
      <c r="BK52" s="101">
        <v>480.01998154186748</v>
      </c>
      <c r="BL52" s="101">
        <v>480.01998154186748</v>
      </c>
      <c r="BM52" s="101">
        <v>0</v>
      </c>
      <c r="BN52" s="101">
        <v>499.22078080354225</v>
      </c>
      <c r="BO52" s="101">
        <v>499.22078080354225</v>
      </c>
      <c r="BP52" s="101">
        <v>0</v>
      </c>
      <c r="BQ52" s="101">
        <v>519.18961203568404</v>
      </c>
      <c r="BR52" s="101">
        <v>519.18961203568404</v>
      </c>
      <c r="BS52" s="101">
        <v>0</v>
      </c>
      <c r="BT52" s="101">
        <v>539.95719651711147</v>
      </c>
      <c r="BU52" s="101">
        <v>539.95719651711147</v>
      </c>
      <c r="BV52" s="101">
        <v>0</v>
      </c>
      <c r="BW52" s="101">
        <v>561.55548437779589</v>
      </c>
      <c r="BX52" s="101">
        <v>561.55548437779589</v>
      </c>
      <c r="BY52" s="101">
        <v>0</v>
      </c>
      <c r="BZ52" s="101">
        <v>584.01770375290778</v>
      </c>
      <c r="CA52" s="101">
        <v>584.01770375290778</v>
      </c>
      <c r="CB52" s="101">
        <v>0</v>
      </c>
      <c r="CC52" s="101">
        <f t="shared" si="3"/>
        <v>10866.768004575595</v>
      </c>
      <c r="CD52" s="108" t="s">
        <v>215</v>
      </c>
      <c r="CE52" s="108" t="s">
        <v>41</v>
      </c>
      <c r="CF52" s="108" t="s">
        <v>211</v>
      </c>
      <c r="CG52" s="108" t="s">
        <v>220</v>
      </c>
      <c r="CH52" s="108" t="s">
        <v>216</v>
      </c>
      <c r="CI52" s="109" t="s">
        <v>1427</v>
      </c>
      <c r="CJ52" s="179"/>
      <c r="CK52" s="179"/>
      <c r="CL52" s="179"/>
      <c r="CM52" s="179"/>
      <c r="CN52" s="179"/>
      <c r="CO52" s="179"/>
    </row>
    <row r="53" spans="1:93" ht="49.5" customHeight="1">
      <c r="A53" s="387"/>
      <c r="B53" s="132">
        <f>SUM($AA$51:$AA$53)</f>
        <v>8.1081081081081088</v>
      </c>
      <c r="C53" s="100" t="s">
        <v>1177</v>
      </c>
      <c r="D53" s="132">
        <f>SUM($AA$51:$AA$53)</f>
        <v>8.1081081081081088</v>
      </c>
      <c r="E53" s="100" t="s">
        <v>1176</v>
      </c>
      <c r="F53" s="100" t="s">
        <v>1178</v>
      </c>
      <c r="G53" s="270" t="s">
        <v>1618</v>
      </c>
      <c r="H53" s="100" t="s">
        <v>188</v>
      </c>
      <c r="I53" s="100" t="s">
        <v>107</v>
      </c>
      <c r="J53" s="251"/>
      <c r="K53" s="104" t="s">
        <v>1311</v>
      </c>
      <c r="L53" s="100">
        <v>2018</v>
      </c>
      <c r="M53" s="106">
        <v>43586</v>
      </c>
      <c r="N53" s="106">
        <v>47118</v>
      </c>
      <c r="O53" s="239">
        <v>0.5</v>
      </c>
      <c r="P53" s="239">
        <v>0.52</v>
      </c>
      <c r="Q53" s="239">
        <v>0.54300000000000004</v>
      </c>
      <c r="R53" s="239">
        <v>0.56499999999999995</v>
      </c>
      <c r="S53" s="239">
        <v>0.58799999999999997</v>
      </c>
      <c r="T53" s="239">
        <v>0.61</v>
      </c>
      <c r="U53" s="239">
        <v>0.63300000000000001</v>
      </c>
      <c r="V53" s="239">
        <v>0.65500000000000003</v>
      </c>
      <c r="W53" s="239">
        <v>0.67800000000000005</v>
      </c>
      <c r="X53" s="239">
        <v>0.7</v>
      </c>
      <c r="Y53" s="239">
        <v>0.7</v>
      </c>
      <c r="Z53" s="116" t="s">
        <v>1193</v>
      </c>
      <c r="AA53" s="105">
        <f t="shared" si="2"/>
        <v>2.7027027027027026</v>
      </c>
      <c r="AB53" s="116" t="s">
        <v>349</v>
      </c>
      <c r="AC53" s="116" t="s">
        <v>1262</v>
      </c>
      <c r="AD53" s="116" t="s">
        <v>1542</v>
      </c>
      <c r="AE53" s="116" t="s">
        <v>1541</v>
      </c>
      <c r="AF53" s="116" t="s">
        <v>1628</v>
      </c>
      <c r="AG53" s="97" t="s">
        <v>188</v>
      </c>
      <c r="AH53" s="97" t="s">
        <v>107</v>
      </c>
      <c r="AI53" s="97"/>
      <c r="AJ53" s="97">
        <v>0</v>
      </c>
      <c r="AK53" s="97">
        <v>2017</v>
      </c>
      <c r="AL53" s="106">
        <v>43586</v>
      </c>
      <c r="AM53" s="111">
        <v>44196</v>
      </c>
      <c r="AN53" s="97">
        <v>2</v>
      </c>
      <c r="AO53" s="97">
        <v>4</v>
      </c>
      <c r="AP53" s="97">
        <v>4</v>
      </c>
      <c r="AQ53" s="97">
        <v>4</v>
      </c>
      <c r="AR53" s="97">
        <v>4</v>
      </c>
      <c r="AS53" s="97">
        <v>4</v>
      </c>
      <c r="AT53" s="97">
        <v>4</v>
      </c>
      <c r="AU53" s="97">
        <v>4</v>
      </c>
      <c r="AV53" s="97">
        <v>4</v>
      </c>
      <c r="AW53" s="97">
        <v>4</v>
      </c>
      <c r="AX53" s="97">
        <v>4</v>
      </c>
      <c r="AY53" s="101"/>
      <c r="AZ53" s="101"/>
      <c r="BA53" s="100" t="s">
        <v>258</v>
      </c>
      <c r="BB53" s="101">
        <v>57.403195449600005</v>
      </c>
      <c r="BC53" s="101">
        <v>57.403195449600005</v>
      </c>
      <c r="BD53" s="100" t="s">
        <v>258</v>
      </c>
      <c r="BE53" s="101">
        <v>59.699323267584006</v>
      </c>
      <c r="BF53" s="101">
        <v>59.699323267584006</v>
      </c>
      <c r="BG53" s="100" t="s">
        <v>258</v>
      </c>
      <c r="BH53" s="101">
        <v>62.087296198287369</v>
      </c>
      <c r="BI53" s="101">
        <v>62.087296198287369</v>
      </c>
      <c r="BJ53" s="101">
        <v>0</v>
      </c>
      <c r="BK53" s="101">
        <v>64.570788046218865</v>
      </c>
      <c r="BL53" s="101">
        <v>64.570788046218865</v>
      </c>
      <c r="BM53" s="101">
        <v>0</v>
      </c>
      <c r="BN53" s="101">
        <v>67.153619568067626</v>
      </c>
      <c r="BO53" s="101">
        <v>67.153619568067626</v>
      </c>
      <c r="BP53" s="101">
        <v>0</v>
      </c>
      <c r="BQ53" s="101">
        <v>69.839764350790333</v>
      </c>
      <c r="BR53" s="101">
        <v>69.839764350790333</v>
      </c>
      <c r="BS53" s="101">
        <v>0</v>
      </c>
      <c r="BT53" s="101">
        <v>72.633354924821958</v>
      </c>
      <c r="BU53" s="101">
        <v>72.633354924821958</v>
      </c>
      <c r="BV53" s="101">
        <v>0</v>
      </c>
      <c r="BW53" s="101">
        <v>75.538689121814826</v>
      </c>
      <c r="BX53" s="101">
        <v>75.538689121814826</v>
      </c>
      <c r="BY53" s="101">
        <v>0</v>
      </c>
      <c r="BZ53" s="101">
        <v>78.560236686687418</v>
      </c>
      <c r="CA53" s="101">
        <v>78.560236686687418</v>
      </c>
      <c r="CB53" s="101">
        <v>0</v>
      </c>
      <c r="CC53" s="101">
        <f t="shared" si="3"/>
        <v>607.48626761387243</v>
      </c>
      <c r="CD53" s="108" t="s">
        <v>215</v>
      </c>
      <c r="CE53" s="108" t="s">
        <v>41</v>
      </c>
      <c r="CF53" s="108" t="s">
        <v>206</v>
      </c>
      <c r="CG53" s="108" t="s">
        <v>219</v>
      </c>
      <c r="CH53" s="108" t="s">
        <v>216</v>
      </c>
      <c r="CI53" s="109" t="s">
        <v>208</v>
      </c>
      <c r="CJ53" s="179"/>
      <c r="CK53" s="179"/>
      <c r="CL53" s="179"/>
      <c r="CM53" s="179"/>
      <c r="CN53" s="179"/>
      <c r="CO53" s="179"/>
    </row>
    <row r="54" spans="1:93" ht="76.5" customHeight="1">
      <c r="A54" s="321" t="s">
        <v>226</v>
      </c>
      <c r="B54" s="132">
        <f>SUM($AA$54:$AA$58)</f>
        <v>13.513513513513512</v>
      </c>
      <c r="C54" s="98" t="s">
        <v>1492</v>
      </c>
      <c r="D54" s="132">
        <f>SUM($AA$54:$AA$58)</f>
        <v>13.513513513513512</v>
      </c>
      <c r="E54" s="100" t="s">
        <v>1493</v>
      </c>
      <c r="F54" s="100" t="s">
        <v>1494</v>
      </c>
      <c r="G54" s="100" t="s">
        <v>1619</v>
      </c>
      <c r="H54" s="100" t="s">
        <v>188</v>
      </c>
      <c r="I54" s="100" t="s">
        <v>107</v>
      </c>
      <c r="J54" s="251"/>
      <c r="K54" s="104">
        <v>0</v>
      </c>
      <c r="L54" s="100">
        <v>2018</v>
      </c>
      <c r="M54" s="106">
        <v>43586</v>
      </c>
      <c r="N54" s="106">
        <v>47118</v>
      </c>
      <c r="O54" s="133">
        <v>3000</v>
      </c>
      <c r="P54" s="133">
        <v>5000</v>
      </c>
      <c r="Q54" s="133">
        <v>8339.4287683212806</v>
      </c>
      <c r="R54" s="133">
        <v>13911.90183679963</v>
      </c>
      <c r="S54" s="133">
        <v>23207.946022867531</v>
      </c>
      <c r="T54" s="133">
        <v>38715.68135821732</v>
      </c>
      <c r="U54" s="133">
        <v>64585.80959961292</v>
      </c>
      <c r="V54" s="133">
        <v>107742.56464821579</v>
      </c>
      <c r="W54" s="133">
        <v>179737.00893337614</v>
      </c>
      <c r="X54" s="133">
        <v>300000</v>
      </c>
      <c r="Y54" s="133">
        <v>300000</v>
      </c>
      <c r="Z54" s="115" t="s">
        <v>1194</v>
      </c>
      <c r="AA54" s="105">
        <f t="shared" si="2"/>
        <v>2.7027027027027026</v>
      </c>
      <c r="AB54" s="116" t="s">
        <v>214</v>
      </c>
      <c r="AC54" s="116" t="s">
        <v>1263</v>
      </c>
      <c r="AD54" s="251" t="s">
        <v>1539</v>
      </c>
      <c r="AE54" s="116" t="s">
        <v>1538</v>
      </c>
      <c r="AF54" s="116" t="s">
        <v>1621</v>
      </c>
      <c r="AG54" s="97" t="s">
        <v>187</v>
      </c>
      <c r="AH54" s="97" t="s">
        <v>107</v>
      </c>
      <c r="AI54" s="97"/>
      <c r="AJ54" s="97">
        <v>0</v>
      </c>
      <c r="AK54" s="97">
        <v>2017</v>
      </c>
      <c r="AL54" s="106">
        <v>43586</v>
      </c>
      <c r="AM54" s="111">
        <v>47118</v>
      </c>
      <c r="AN54" s="97">
        <v>56</v>
      </c>
      <c r="AO54" s="97">
        <v>56</v>
      </c>
      <c r="AP54" s="97">
        <v>56</v>
      </c>
      <c r="AQ54" s="97">
        <v>56</v>
      </c>
      <c r="AR54" s="97">
        <v>56</v>
      </c>
      <c r="AS54" s="97">
        <v>56</v>
      </c>
      <c r="AT54" s="97">
        <v>56</v>
      </c>
      <c r="AU54" s="97">
        <v>56</v>
      </c>
      <c r="AV54" s="97">
        <v>56</v>
      </c>
      <c r="AW54" s="97">
        <v>56</v>
      </c>
      <c r="AX54" s="97">
        <v>56</v>
      </c>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f t="shared" si="3"/>
        <v>0</v>
      </c>
      <c r="CD54" s="108" t="s">
        <v>215</v>
      </c>
      <c r="CE54" s="108" t="s">
        <v>41</v>
      </c>
      <c r="CF54" s="97" t="s">
        <v>209</v>
      </c>
      <c r="CG54" s="97" t="s">
        <v>221</v>
      </c>
      <c r="CH54" s="108" t="s">
        <v>216</v>
      </c>
      <c r="CI54" s="109" t="s">
        <v>210</v>
      </c>
      <c r="CJ54" s="179"/>
      <c r="CK54" s="179"/>
      <c r="CL54" s="179"/>
      <c r="CM54" s="179"/>
      <c r="CN54" s="179"/>
      <c r="CO54" s="179"/>
    </row>
    <row r="55" spans="1:93" ht="68.25" customHeight="1">
      <c r="A55" s="322"/>
      <c r="B55" s="132">
        <f t="shared" ref="B55:B58" si="9">SUM($AA$54:$AA$58)</f>
        <v>13.513513513513512</v>
      </c>
      <c r="C55" s="98" t="s">
        <v>1492</v>
      </c>
      <c r="D55" s="132">
        <f t="shared" ref="D55:D58" si="10">SUM($AA$54:$AA$58)</f>
        <v>13.513513513513512</v>
      </c>
      <c r="E55" s="236" t="s">
        <v>1493</v>
      </c>
      <c r="F55" s="236" t="s">
        <v>1494</v>
      </c>
      <c r="G55" s="270" t="s">
        <v>1619</v>
      </c>
      <c r="H55" s="100" t="s">
        <v>188</v>
      </c>
      <c r="I55" s="100" t="s">
        <v>107</v>
      </c>
      <c r="J55" s="251"/>
      <c r="K55" s="104">
        <v>0</v>
      </c>
      <c r="L55" s="100">
        <v>2018</v>
      </c>
      <c r="M55" s="106">
        <v>43586</v>
      </c>
      <c r="N55" s="106">
        <v>47118</v>
      </c>
      <c r="O55" s="133">
        <v>3000</v>
      </c>
      <c r="P55" s="133">
        <v>5000</v>
      </c>
      <c r="Q55" s="133">
        <v>8339.4287683212806</v>
      </c>
      <c r="R55" s="133">
        <v>13911.90183679963</v>
      </c>
      <c r="S55" s="133">
        <v>23207.946022867531</v>
      </c>
      <c r="T55" s="133">
        <v>38715.68135821732</v>
      </c>
      <c r="U55" s="133">
        <v>64585.80959961292</v>
      </c>
      <c r="V55" s="133">
        <v>107742.56464821579</v>
      </c>
      <c r="W55" s="133">
        <v>179737.00893337614</v>
      </c>
      <c r="X55" s="133">
        <v>300000</v>
      </c>
      <c r="Y55" s="133">
        <v>300000</v>
      </c>
      <c r="Z55" s="116" t="s">
        <v>1528</v>
      </c>
      <c r="AA55" s="105">
        <f t="shared" si="2"/>
        <v>2.7027027027027026</v>
      </c>
      <c r="AB55" s="115" t="s">
        <v>1516</v>
      </c>
      <c r="AC55" s="150" t="s">
        <v>1517</v>
      </c>
      <c r="AD55" s="254" t="s">
        <v>1539</v>
      </c>
      <c r="AE55" s="150" t="s">
        <v>1538</v>
      </c>
      <c r="AF55" s="100" t="s">
        <v>1629</v>
      </c>
      <c r="AG55" s="97" t="s">
        <v>187</v>
      </c>
      <c r="AH55" s="97" t="s">
        <v>107</v>
      </c>
      <c r="AI55" s="97"/>
      <c r="AJ55" s="97">
        <v>1</v>
      </c>
      <c r="AK55" s="97">
        <v>2017</v>
      </c>
      <c r="AL55" s="106">
        <v>43586</v>
      </c>
      <c r="AM55" s="111">
        <v>47118</v>
      </c>
      <c r="AN55" s="97">
        <v>1</v>
      </c>
      <c r="AO55" s="97">
        <v>1</v>
      </c>
      <c r="AP55" s="97">
        <v>1</v>
      </c>
      <c r="AQ55" s="97">
        <v>1</v>
      </c>
      <c r="AR55" s="97">
        <v>1</v>
      </c>
      <c r="AS55" s="97">
        <v>1</v>
      </c>
      <c r="AT55" s="97">
        <v>1</v>
      </c>
      <c r="AU55" s="97">
        <v>1</v>
      </c>
      <c r="AV55" s="97">
        <v>1</v>
      </c>
      <c r="AW55" s="97">
        <v>1</v>
      </c>
      <c r="AX55" s="97">
        <v>1</v>
      </c>
      <c r="AY55" s="101">
        <v>76.529191439999991</v>
      </c>
      <c r="AZ55" s="101">
        <v>76.529191439999991</v>
      </c>
      <c r="BA55" s="100" t="s">
        <v>259</v>
      </c>
      <c r="BB55" s="101">
        <v>79.590359097600015</v>
      </c>
      <c r="BC55" s="101">
        <v>79.590359097600015</v>
      </c>
      <c r="BD55" s="100" t="s">
        <v>259</v>
      </c>
      <c r="BE55" s="101">
        <v>82.773973461504013</v>
      </c>
      <c r="BF55" s="101">
        <v>82.773973461504013</v>
      </c>
      <c r="BG55" s="100" t="s">
        <v>259</v>
      </c>
      <c r="BH55" s="101">
        <v>86.084932399964188</v>
      </c>
      <c r="BI55" s="101">
        <v>86.084932399964188</v>
      </c>
      <c r="BJ55" s="101">
        <v>0</v>
      </c>
      <c r="BK55" s="101">
        <v>89.528329695962739</v>
      </c>
      <c r="BL55" s="101">
        <v>89.528329695962739</v>
      </c>
      <c r="BM55" s="101">
        <v>0</v>
      </c>
      <c r="BN55" s="101">
        <v>93.109462883801257</v>
      </c>
      <c r="BO55" s="101">
        <v>93.109462883801257</v>
      </c>
      <c r="BP55" s="101">
        <v>0</v>
      </c>
      <c r="BQ55" s="101">
        <v>96.833841399153329</v>
      </c>
      <c r="BR55" s="101">
        <v>96.833841399153329</v>
      </c>
      <c r="BS55" s="101">
        <v>0</v>
      </c>
      <c r="BT55" s="101">
        <v>100.70719505511943</v>
      </c>
      <c r="BU55" s="101">
        <v>100.70719505511943</v>
      </c>
      <c r="BV55" s="101">
        <v>0</v>
      </c>
      <c r="BW55" s="101">
        <v>104.73548285732423</v>
      </c>
      <c r="BX55" s="101">
        <v>104.73548285732423</v>
      </c>
      <c r="BY55" s="101">
        <v>0</v>
      </c>
      <c r="BZ55" s="101">
        <v>108.92490217161721</v>
      </c>
      <c r="CA55" s="101">
        <v>108.92490217161721</v>
      </c>
      <c r="CB55" s="101">
        <v>0</v>
      </c>
      <c r="CC55" s="101">
        <f t="shared" si="3"/>
        <v>918.81767046204629</v>
      </c>
      <c r="CD55" s="108" t="s">
        <v>215</v>
      </c>
      <c r="CE55" s="108" t="s">
        <v>41</v>
      </c>
      <c r="CF55" s="97" t="s">
        <v>209</v>
      </c>
      <c r="CG55" s="97" t="s">
        <v>221</v>
      </c>
      <c r="CH55" s="97" t="s">
        <v>216</v>
      </c>
      <c r="CI55" s="109" t="s">
        <v>210</v>
      </c>
      <c r="CJ55" s="179"/>
      <c r="CK55" s="179"/>
      <c r="CL55" s="179"/>
      <c r="CM55" s="179"/>
      <c r="CN55" s="179"/>
      <c r="CO55" s="179"/>
    </row>
    <row r="56" spans="1:93" ht="63" customHeight="1">
      <c r="A56" s="322"/>
      <c r="B56" s="132">
        <f t="shared" si="9"/>
        <v>13.513513513513512</v>
      </c>
      <c r="C56" s="98" t="s">
        <v>1492</v>
      </c>
      <c r="D56" s="132">
        <f t="shared" si="10"/>
        <v>13.513513513513512</v>
      </c>
      <c r="E56" s="236" t="s">
        <v>1493</v>
      </c>
      <c r="F56" s="236" t="s">
        <v>1494</v>
      </c>
      <c r="G56" s="270" t="s">
        <v>1619</v>
      </c>
      <c r="H56" s="100" t="s">
        <v>188</v>
      </c>
      <c r="I56" s="100" t="s">
        <v>107</v>
      </c>
      <c r="J56" s="251"/>
      <c r="K56" s="104">
        <v>0</v>
      </c>
      <c r="L56" s="100">
        <v>2018</v>
      </c>
      <c r="M56" s="106">
        <v>43586</v>
      </c>
      <c r="N56" s="106">
        <v>47118</v>
      </c>
      <c r="O56" s="133">
        <v>3000</v>
      </c>
      <c r="P56" s="133">
        <v>5000</v>
      </c>
      <c r="Q56" s="133">
        <v>8339.4287683212806</v>
      </c>
      <c r="R56" s="133">
        <v>13911.90183679963</v>
      </c>
      <c r="S56" s="133">
        <v>23207.946022867531</v>
      </c>
      <c r="T56" s="133">
        <v>38715.68135821732</v>
      </c>
      <c r="U56" s="133">
        <v>64585.80959961292</v>
      </c>
      <c r="V56" s="133">
        <v>107742.56464821579</v>
      </c>
      <c r="W56" s="133">
        <v>179737.00893337614</v>
      </c>
      <c r="X56" s="133">
        <v>300000</v>
      </c>
      <c r="Y56" s="133">
        <v>300000</v>
      </c>
      <c r="Z56" s="116" t="s">
        <v>1529</v>
      </c>
      <c r="AA56" s="105">
        <f t="shared" si="2"/>
        <v>2.7027027027027026</v>
      </c>
      <c r="AB56" s="116" t="s">
        <v>1495</v>
      </c>
      <c r="AC56" s="116" t="s">
        <v>1496</v>
      </c>
      <c r="AD56" s="251" t="s">
        <v>1539</v>
      </c>
      <c r="AE56" s="251" t="s">
        <v>1538</v>
      </c>
      <c r="AF56" s="98" t="s">
        <v>1623</v>
      </c>
      <c r="AG56" s="97" t="s">
        <v>186</v>
      </c>
      <c r="AH56" s="97" t="s">
        <v>107</v>
      </c>
      <c r="AI56" s="97"/>
      <c r="AJ56" s="97">
        <v>0</v>
      </c>
      <c r="AK56" s="97">
        <v>2017</v>
      </c>
      <c r="AL56" s="106">
        <v>43586</v>
      </c>
      <c r="AM56" s="111">
        <v>43830</v>
      </c>
      <c r="AN56" s="97">
        <v>100</v>
      </c>
      <c r="AO56" s="97"/>
      <c r="AP56" s="97"/>
      <c r="AQ56" s="97"/>
      <c r="AR56" s="97"/>
      <c r="AS56" s="97"/>
      <c r="AT56" s="97"/>
      <c r="AU56" s="97"/>
      <c r="AV56" s="97"/>
      <c r="AW56" s="97"/>
      <c r="AX56" s="97">
        <v>1</v>
      </c>
      <c r="AY56" s="101">
        <v>118.27581479999999</v>
      </c>
      <c r="AZ56" s="101">
        <v>118.27581479999999</v>
      </c>
      <c r="BA56" s="100" t="s">
        <v>258</v>
      </c>
      <c r="BB56" s="101">
        <v>0</v>
      </c>
      <c r="BC56" s="101">
        <v>0</v>
      </c>
      <c r="BD56" s="100" t="s">
        <v>258</v>
      </c>
      <c r="BE56" s="101">
        <v>0</v>
      </c>
      <c r="BF56" s="101">
        <v>0</v>
      </c>
      <c r="BG56" s="100" t="s">
        <v>258</v>
      </c>
      <c r="BH56" s="101">
        <v>0</v>
      </c>
      <c r="BI56" s="101">
        <v>0</v>
      </c>
      <c r="BJ56" s="101">
        <v>0</v>
      </c>
      <c r="BK56" s="101">
        <v>0</v>
      </c>
      <c r="BL56" s="101">
        <v>0</v>
      </c>
      <c r="BM56" s="101">
        <v>0</v>
      </c>
      <c r="BN56" s="101">
        <v>0</v>
      </c>
      <c r="BO56" s="101">
        <v>0</v>
      </c>
      <c r="BP56" s="101">
        <v>0</v>
      </c>
      <c r="BQ56" s="101">
        <v>0</v>
      </c>
      <c r="BR56" s="101">
        <v>0</v>
      </c>
      <c r="BS56" s="101">
        <v>0</v>
      </c>
      <c r="BT56" s="101">
        <v>0</v>
      </c>
      <c r="BU56" s="101">
        <v>0</v>
      </c>
      <c r="BV56" s="101">
        <v>0</v>
      </c>
      <c r="BW56" s="101">
        <v>0</v>
      </c>
      <c r="BX56" s="101">
        <v>0</v>
      </c>
      <c r="BY56" s="101">
        <v>0</v>
      </c>
      <c r="BZ56" s="101">
        <v>0</v>
      </c>
      <c r="CA56" s="101">
        <v>0</v>
      </c>
      <c r="CB56" s="101">
        <v>0</v>
      </c>
      <c r="CC56" s="101">
        <f t="shared" si="3"/>
        <v>118.27581479999999</v>
      </c>
      <c r="CD56" s="108" t="s">
        <v>215</v>
      </c>
      <c r="CE56" s="108" t="s">
        <v>41</v>
      </c>
      <c r="CF56" s="108" t="s">
        <v>206</v>
      </c>
      <c r="CG56" s="108" t="s">
        <v>219</v>
      </c>
      <c r="CH56" s="108" t="s">
        <v>216</v>
      </c>
      <c r="CI56" s="109" t="s">
        <v>208</v>
      </c>
      <c r="CJ56" s="179"/>
      <c r="CK56" s="179"/>
      <c r="CL56" s="179"/>
      <c r="CM56" s="179"/>
      <c r="CN56" s="179"/>
      <c r="CO56" s="179"/>
    </row>
    <row r="57" spans="1:93" ht="63" customHeight="1">
      <c r="A57" s="322"/>
      <c r="B57" s="132">
        <f t="shared" si="9"/>
        <v>13.513513513513512</v>
      </c>
      <c r="C57" s="98" t="s">
        <v>1492</v>
      </c>
      <c r="D57" s="132">
        <f t="shared" si="10"/>
        <v>13.513513513513512</v>
      </c>
      <c r="E57" s="236" t="s">
        <v>1493</v>
      </c>
      <c r="F57" s="236" t="s">
        <v>1494</v>
      </c>
      <c r="G57" s="270" t="s">
        <v>1619</v>
      </c>
      <c r="H57" s="100" t="s">
        <v>188</v>
      </c>
      <c r="I57" s="100" t="s">
        <v>107</v>
      </c>
      <c r="J57" s="251"/>
      <c r="K57" s="104">
        <v>0</v>
      </c>
      <c r="L57" s="100">
        <v>2018</v>
      </c>
      <c r="M57" s="106">
        <v>43586</v>
      </c>
      <c r="N57" s="106">
        <v>47118</v>
      </c>
      <c r="O57" s="133">
        <v>3000</v>
      </c>
      <c r="P57" s="133">
        <v>5000</v>
      </c>
      <c r="Q57" s="133">
        <v>8339.4287683212806</v>
      </c>
      <c r="R57" s="133">
        <v>13911.90183679963</v>
      </c>
      <c r="S57" s="133">
        <v>23207.946022867531</v>
      </c>
      <c r="T57" s="133">
        <v>38715.68135821732</v>
      </c>
      <c r="U57" s="133">
        <v>64585.80959961292</v>
      </c>
      <c r="V57" s="133">
        <v>107742.56464821579</v>
      </c>
      <c r="W57" s="133">
        <v>179737.00893337614</v>
      </c>
      <c r="X57" s="133">
        <v>300000</v>
      </c>
      <c r="Y57" s="133">
        <v>300000</v>
      </c>
      <c r="Z57" s="116" t="s">
        <v>1283</v>
      </c>
      <c r="AA57" s="105">
        <f t="shared" si="2"/>
        <v>2.7027027027027026</v>
      </c>
      <c r="AB57" s="116" t="s">
        <v>1289</v>
      </c>
      <c r="AC57" s="116" t="s">
        <v>1795</v>
      </c>
      <c r="AD57" s="251" t="s">
        <v>1539</v>
      </c>
      <c r="AE57" s="116" t="s">
        <v>1540</v>
      </c>
      <c r="AF57" s="98" t="s">
        <v>1621</v>
      </c>
      <c r="AG57" s="116" t="s">
        <v>186</v>
      </c>
      <c r="AH57" s="116" t="s">
        <v>107</v>
      </c>
      <c r="AI57" s="116"/>
      <c r="AJ57" s="116">
        <v>12</v>
      </c>
      <c r="AK57" s="116">
        <v>2018</v>
      </c>
      <c r="AL57" s="106">
        <v>43586</v>
      </c>
      <c r="AM57" s="106">
        <v>47118</v>
      </c>
      <c r="AN57" s="116">
        <v>12</v>
      </c>
      <c r="AO57" s="116">
        <v>12</v>
      </c>
      <c r="AP57" s="116">
        <v>12</v>
      </c>
      <c r="AQ57" s="116">
        <v>12</v>
      </c>
      <c r="AR57" s="116">
        <v>12</v>
      </c>
      <c r="AS57" s="116">
        <v>12</v>
      </c>
      <c r="AT57" s="116">
        <v>12</v>
      </c>
      <c r="AU57" s="116">
        <v>12</v>
      </c>
      <c r="AV57" s="116">
        <v>12</v>
      </c>
      <c r="AW57" s="116">
        <v>12</v>
      </c>
      <c r="AX57" s="116">
        <v>120</v>
      </c>
      <c r="AY57" s="101">
        <v>202</v>
      </c>
      <c r="AZ57" s="101">
        <v>202</v>
      </c>
      <c r="BA57" s="101" t="s">
        <v>580</v>
      </c>
      <c r="BB57" s="101">
        <v>211</v>
      </c>
      <c r="BC57" s="101">
        <v>211</v>
      </c>
      <c r="BD57" s="101" t="s">
        <v>580</v>
      </c>
      <c r="BE57" s="101">
        <v>219</v>
      </c>
      <c r="BF57" s="101">
        <v>219</v>
      </c>
      <c r="BG57" s="101" t="s">
        <v>580</v>
      </c>
      <c r="BH57" s="101">
        <v>228</v>
      </c>
      <c r="BI57" s="101">
        <v>228</v>
      </c>
      <c r="BJ57" s="101" t="s">
        <v>580</v>
      </c>
      <c r="BK57" s="101">
        <v>237</v>
      </c>
      <c r="BL57" s="101">
        <v>237</v>
      </c>
      <c r="BM57" s="101" t="s">
        <v>580</v>
      </c>
      <c r="BN57" s="101">
        <v>246</v>
      </c>
      <c r="BO57" s="101">
        <v>246</v>
      </c>
      <c r="BP57" s="101" t="s">
        <v>580</v>
      </c>
      <c r="BQ57" s="101">
        <v>256</v>
      </c>
      <c r="BR57" s="101">
        <v>256</v>
      </c>
      <c r="BS57" s="101" t="s">
        <v>580</v>
      </c>
      <c r="BT57" s="101">
        <v>266</v>
      </c>
      <c r="BU57" s="101">
        <v>266</v>
      </c>
      <c r="BV57" s="101" t="s">
        <v>580</v>
      </c>
      <c r="BW57" s="101">
        <v>277</v>
      </c>
      <c r="BX57" s="101">
        <v>277</v>
      </c>
      <c r="BY57" s="101" t="s">
        <v>580</v>
      </c>
      <c r="BZ57" s="101">
        <v>288</v>
      </c>
      <c r="CA57" s="101">
        <v>288</v>
      </c>
      <c r="CB57" s="101" t="s">
        <v>580</v>
      </c>
      <c r="CC57" s="101">
        <f t="shared" si="3"/>
        <v>2430</v>
      </c>
      <c r="CD57" s="116" t="s">
        <v>1274</v>
      </c>
      <c r="CE57" s="116" t="s">
        <v>1275</v>
      </c>
      <c r="CF57" s="116" t="s">
        <v>1276</v>
      </c>
      <c r="CG57" s="116" t="s">
        <v>1277</v>
      </c>
      <c r="CH57" s="116" t="s">
        <v>1278</v>
      </c>
      <c r="CI57" s="109" t="s">
        <v>1279</v>
      </c>
      <c r="CJ57" s="179"/>
      <c r="CK57" s="179"/>
      <c r="CL57" s="179"/>
      <c r="CM57" s="179"/>
      <c r="CN57" s="179"/>
      <c r="CO57" s="179"/>
    </row>
    <row r="58" spans="1:93" ht="63" customHeight="1">
      <c r="A58" s="323"/>
      <c r="B58" s="132">
        <f t="shared" si="9"/>
        <v>13.513513513513512</v>
      </c>
      <c r="C58" s="98" t="s">
        <v>1492</v>
      </c>
      <c r="D58" s="132">
        <f t="shared" si="10"/>
        <v>13.513513513513512</v>
      </c>
      <c r="E58" s="278" t="s">
        <v>1493</v>
      </c>
      <c r="F58" s="278" t="s">
        <v>1494</v>
      </c>
      <c r="G58" s="278" t="s">
        <v>1619</v>
      </c>
      <c r="H58" s="278" t="s">
        <v>188</v>
      </c>
      <c r="I58" s="278" t="s">
        <v>107</v>
      </c>
      <c r="J58" s="278"/>
      <c r="K58" s="104">
        <v>0</v>
      </c>
      <c r="L58" s="278">
        <v>2018</v>
      </c>
      <c r="M58" s="106">
        <v>43586</v>
      </c>
      <c r="N58" s="106">
        <v>47118</v>
      </c>
      <c r="O58" s="133">
        <v>3000</v>
      </c>
      <c r="P58" s="133">
        <v>5000</v>
      </c>
      <c r="Q58" s="133">
        <v>8339.4287683212806</v>
      </c>
      <c r="R58" s="133">
        <v>13911.90183679963</v>
      </c>
      <c r="S58" s="133">
        <v>23207.946022867531</v>
      </c>
      <c r="T58" s="133">
        <v>38715.68135821732</v>
      </c>
      <c r="U58" s="133">
        <v>64585.80959961292</v>
      </c>
      <c r="V58" s="133">
        <v>107742.56464821579</v>
      </c>
      <c r="W58" s="133">
        <v>179737.00893337614</v>
      </c>
      <c r="X58" s="133">
        <v>300000</v>
      </c>
      <c r="Y58" s="133">
        <v>300000</v>
      </c>
      <c r="Z58" s="296" t="s">
        <v>1750</v>
      </c>
      <c r="AA58" s="105">
        <f t="shared" si="2"/>
        <v>2.7027027027027026</v>
      </c>
      <c r="AB58" s="116" t="s">
        <v>1752</v>
      </c>
      <c r="AC58" s="296" t="s">
        <v>1751</v>
      </c>
      <c r="AD58" s="278" t="s">
        <v>1539</v>
      </c>
      <c r="AE58" s="116" t="s">
        <v>1540</v>
      </c>
      <c r="AF58" s="98" t="s">
        <v>1753</v>
      </c>
      <c r="AG58" s="116" t="s">
        <v>187</v>
      </c>
      <c r="AH58" s="116" t="s">
        <v>107</v>
      </c>
      <c r="AI58" s="116"/>
      <c r="AJ58" s="116">
        <v>0</v>
      </c>
      <c r="AK58" s="116">
        <v>2018</v>
      </c>
      <c r="AL58" s="106">
        <v>43831</v>
      </c>
      <c r="AM58" s="106">
        <v>47118</v>
      </c>
      <c r="AN58" s="116">
        <v>0</v>
      </c>
      <c r="AO58" s="116">
        <v>1</v>
      </c>
      <c r="AP58" s="116">
        <v>1</v>
      </c>
      <c r="AQ58" s="116">
        <v>1</v>
      </c>
      <c r="AR58" s="116">
        <v>1</v>
      </c>
      <c r="AS58" s="116">
        <v>1</v>
      </c>
      <c r="AT58" s="116">
        <v>1</v>
      </c>
      <c r="AU58" s="116">
        <v>1</v>
      </c>
      <c r="AV58" s="116">
        <v>1</v>
      </c>
      <c r="AW58" s="116">
        <v>1</v>
      </c>
      <c r="AX58" s="116">
        <v>1</v>
      </c>
      <c r="AY58" s="101"/>
      <c r="AZ58" s="101"/>
      <c r="BA58" s="101"/>
      <c r="BB58" s="101">
        <v>4000</v>
      </c>
      <c r="BC58" s="101">
        <v>4000</v>
      </c>
      <c r="BD58" s="101" t="s">
        <v>258</v>
      </c>
      <c r="BE58" s="101">
        <v>4160</v>
      </c>
      <c r="BF58" s="101">
        <v>4160</v>
      </c>
      <c r="BG58" s="101" t="s">
        <v>258</v>
      </c>
      <c r="BH58" s="101">
        <v>4326.4000000000005</v>
      </c>
      <c r="BI58" s="101">
        <v>4326.4000000000005</v>
      </c>
      <c r="BJ58" s="101" t="s">
        <v>258</v>
      </c>
      <c r="BK58" s="101">
        <v>4499.456000000001</v>
      </c>
      <c r="BL58" s="101">
        <v>4499.456000000001</v>
      </c>
      <c r="BM58" s="101" t="s">
        <v>258</v>
      </c>
      <c r="BN58" s="101">
        <v>4679.4342400000014</v>
      </c>
      <c r="BO58" s="101">
        <v>4679.4342400000014</v>
      </c>
      <c r="BP58" s="101" t="s">
        <v>258</v>
      </c>
      <c r="BQ58" s="101">
        <v>4866.6116096000014</v>
      </c>
      <c r="BR58" s="101">
        <v>4866.6116096000014</v>
      </c>
      <c r="BS58" s="101" t="s">
        <v>258</v>
      </c>
      <c r="BT58" s="101">
        <v>5061.2760739840014</v>
      </c>
      <c r="BU58" s="101">
        <v>5061.2760739840014</v>
      </c>
      <c r="BV58" s="101" t="s">
        <v>258</v>
      </c>
      <c r="BW58" s="101">
        <v>5263.7271169433616</v>
      </c>
      <c r="BX58" s="101">
        <v>5263.7271169433616</v>
      </c>
      <c r="BY58" s="101" t="s">
        <v>258</v>
      </c>
      <c r="BZ58" s="101">
        <v>5474.2762016210963</v>
      </c>
      <c r="CA58" s="101">
        <v>5474.2762016210963</v>
      </c>
      <c r="CB58" s="101" t="s">
        <v>258</v>
      </c>
      <c r="CC58" s="101">
        <f t="shared" si="3"/>
        <v>42331.181242148465</v>
      </c>
      <c r="CD58" s="108" t="s">
        <v>215</v>
      </c>
      <c r="CE58" s="108" t="s">
        <v>41</v>
      </c>
      <c r="CF58" s="108" t="s">
        <v>206</v>
      </c>
      <c r="CG58" s="108" t="s">
        <v>219</v>
      </c>
      <c r="CH58" s="108" t="s">
        <v>216</v>
      </c>
      <c r="CI58" s="109" t="s">
        <v>208</v>
      </c>
      <c r="CJ58" s="179"/>
      <c r="CK58" s="179"/>
      <c r="CL58" s="179"/>
      <c r="CM58" s="179"/>
      <c r="CN58" s="179"/>
      <c r="CO58" s="179"/>
    </row>
    <row r="59" spans="1:93" ht="50.15" customHeight="1">
      <c r="A59" s="318" t="s">
        <v>227</v>
      </c>
      <c r="B59" s="132">
        <f>SUM($AA$59:$AA$63)</f>
        <v>13.513513513513512</v>
      </c>
      <c r="C59" s="98" t="s">
        <v>1180</v>
      </c>
      <c r="D59" s="132">
        <f>SUM($AA$59:$AA$63)</f>
        <v>13.513513513513512</v>
      </c>
      <c r="E59" s="98" t="s">
        <v>1179</v>
      </c>
      <c r="F59" s="100" t="s">
        <v>1512</v>
      </c>
      <c r="G59" s="100" t="s">
        <v>1620</v>
      </c>
      <c r="H59" s="100" t="s">
        <v>188</v>
      </c>
      <c r="I59" s="100" t="s">
        <v>107</v>
      </c>
      <c r="J59" s="251"/>
      <c r="K59" s="246">
        <v>0.125</v>
      </c>
      <c r="L59" s="100">
        <v>2018</v>
      </c>
      <c r="M59" s="106">
        <v>43586</v>
      </c>
      <c r="N59" s="106">
        <v>47118</v>
      </c>
      <c r="O59" s="239">
        <v>0.13</v>
      </c>
      <c r="P59" s="239">
        <v>0.13500000000000001</v>
      </c>
      <c r="Q59" s="239">
        <v>0.14899999999999999</v>
      </c>
      <c r="R59" s="239">
        <v>0.16400000000000001</v>
      </c>
      <c r="S59" s="239">
        <v>0.17799999999999999</v>
      </c>
      <c r="T59" s="239">
        <v>0.193</v>
      </c>
      <c r="U59" s="239">
        <v>0.20699999999999999</v>
      </c>
      <c r="V59" s="239">
        <v>0.221</v>
      </c>
      <c r="W59" s="239">
        <v>0.23599999999999999</v>
      </c>
      <c r="X59" s="239">
        <v>0.25</v>
      </c>
      <c r="Y59" s="239">
        <v>0.25</v>
      </c>
      <c r="Z59" s="114" t="s">
        <v>1466</v>
      </c>
      <c r="AA59" s="105">
        <f t="shared" si="2"/>
        <v>2.7027027027027026</v>
      </c>
      <c r="AB59" s="116" t="s">
        <v>1467</v>
      </c>
      <c r="AC59" s="114" t="s">
        <v>1468</v>
      </c>
      <c r="AD59" s="251" t="s">
        <v>1552</v>
      </c>
      <c r="AE59" s="251" t="s">
        <v>1551</v>
      </c>
      <c r="AF59" s="98" t="s">
        <v>1620</v>
      </c>
      <c r="AG59" s="98" t="s">
        <v>188</v>
      </c>
      <c r="AH59" s="98" t="s">
        <v>107</v>
      </c>
      <c r="AI59" s="98"/>
      <c r="AJ59" s="97">
        <v>44</v>
      </c>
      <c r="AK59" s="97">
        <v>2018</v>
      </c>
      <c r="AL59" s="106">
        <v>43586</v>
      </c>
      <c r="AM59" s="111">
        <v>47118</v>
      </c>
      <c r="AN59" s="97">
        <v>97</v>
      </c>
      <c r="AO59" s="97">
        <v>107</v>
      </c>
      <c r="AP59" s="97">
        <v>119</v>
      </c>
      <c r="AQ59" s="97">
        <v>131</v>
      </c>
      <c r="AR59" s="97">
        <v>143</v>
      </c>
      <c r="AS59" s="97">
        <v>158</v>
      </c>
      <c r="AT59" s="97">
        <v>178</v>
      </c>
      <c r="AU59" s="97">
        <v>198</v>
      </c>
      <c r="AV59" s="97">
        <v>218</v>
      </c>
      <c r="AW59" s="97">
        <v>243</v>
      </c>
      <c r="AX59" s="97">
        <v>243</v>
      </c>
      <c r="AY59" s="101">
        <v>110.39076048</v>
      </c>
      <c r="AZ59" s="101">
        <v>110.39076048</v>
      </c>
      <c r="BA59" s="100" t="s">
        <v>258</v>
      </c>
      <c r="BB59" s="101">
        <v>114.80639089920001</v>
      </c>
      <c r="BC59" s="101">
        <v>114.80639089920001</v>
      </c>
      <c r="BD59" s="100" t="s">
        <v>258</v>
      </c>
      <c r="BE59" s="101">
        <v>119.39864653516801</v>
      </c>
      <c r="BF59" s="101">
        <v>119.39864653516801</v>
      </c>
      <c r="BG59" s="100" t="s">
        <v>258</v>
      </c>
      <c r="BH59" s="101">
        <v>124.17459239657474</v>
      </c>
      <c r="BI59" s="101">
        <v>124.17459239657474</v>
      </c>
      <c r="BJ59" s="101">
        <v>0</v>
      </c>
      <c r="BK59" s="101">
        <v>129.14157609243773</v>
      </c>
      <c r="BL59" s="101">
        <v>129.14157609243773</v>
      </c>
      <c r="BM59" s="101">
        <v>0</v>
      </c>
      <c r="BN59" s="101">
        <v>134.30723913613525</v>
      </c>
      <c r="BO59" s="101">
        <v>134.30723913613525</v>
      </c>
      <c r="BP59" s="101">
        <v>0</v>
      </c>
      <c r="BQ59" s="101">
        <v>139.67952870158067</v>
      </c>
      <c r="BR59" s="101">
        <v>139.67952870158067</v>
      </c>
      <c r="BS59" s="101">
        <v>0</v>
      </c>
      <c r="BT59" s="101">
        <v>145.26670984964392</v>
      </c>
      <c r="BU59" s="101">
        <v>145.26670984964392</v>
      </c>
      <c r="BV59" s="101">
        <v>0</v>
      </c>
      <c r="BW59" s="101">
        <v>151.07737824362965</v>
      </c>
      <c r="BX59" s="101">
        <v>151.07737824362965</v>
      </c>
      <c r="BY59" s="101">
        <v>0</v>
      </c>
      <c r="BZ59" s="101">
        <v>157.12047337337484</v>
      </c>
      <c r="CA59" s="101">
        <v>157.12047337337484</v>
      </c>
      <c r="CB59" s="101">
        <v>0</v>
      </c>
      <c r="CC59" s="101">
        <f t="shared" si="3"/>
        <v>1325.3632957077448</v>
      </c>
      <c r="CD59" s="108" t="s">
        <v>215</v>
      </c>
      <c r="CE59" s="108" t="s">
        <v>41</v>
      </c>
      <c r="CF59" s="108" t="s">
        <v>206</v>
      </c>
      <c r="CG59" s="108" t="s">
        <v>219</v>
      </c>
      <c r="CH59" s="108" t="s">
        <v>216</v>
      </c>
      <c r="CI59" s="109" t="s">
        <v>208</v>
      </c>
      <c r="CJ59" s="179"/>
      <c r="CK59" s="179"/>
      <c r="CL59" s="179"/>
      <c r="CM59" s="179"/>
      <c r="CN59" s="179"/>
      <c r="CO59" s="179"/>
    </row>
    <row r="60" spans="1:93" ht="50.15" customHeight="1">
      <c r="A60" s="319"/>
      <c r="B60" s="132">
        <f t="shared" ref="B60:B63" si="11">SUM($AA$59:$AA$63)</f>
        <v>13.513513513513512</v>
      </c>
      <c r="C60" s="98" t="s">
        <v>1180</v>
      </c>
      <c r="D60" s="132">
        <f t="shared" ref="D60:D63" si="12">SUM($AA$59:$AA$63)</f>
        <v>13.513513513513512</v>
      </c>
      <c r="E60" s="98" t="s">
        <v>1179</v>
      </c>
      <c r="F60" s="238" t="s">
        <v>1512</v>
      </c>
      <c r="G60" s="270" t="s">
        <v>1620</v>
      </c>
      <c r="H60" s="100" t="s">
        <v>188</v>
      </c>
      <c r="I60" s="100" t="s">
        <v>107</v>
      </c>
      <c r="J60" s="251"/>
      <c r="K60" s="246">
        <v>0.125</v>
      </c>
      <c r="L60" s="100">
        <v>2018</v>
      </c>
      <c r="M60" s="106">
        <v>43586</v>
      </c>
      <c r="N60" s="106">
        <v>47118</v>
      </c>
      <c r="O60" s="239">
        <v>0.13</v>
      </c>
      <c r="P60" s="239">
        <v>0.13500000000000001</v>
      </c>
      <c r="Q60" s="239">
        <v>0.14899999999999999</v>
      </c>
      <c r="R60" s="239">
        <v>0.16400000000000001</v>
      </c>
      <c r="S60" s="239">
        <v>0.17799999999999999</v>
      </c>
      <c r="T60" s="239">
        <v>0.193</v>
      </c>
      <c r="U60" s="239">
        <v>0.20699999999999999</v>
      </c>
      <c r="V60" s="239">
        <v>0.221</v>
      </c>
      <c r="W60" s="239">
        <v>0.23599999999999999</v>
      </c>
      <c r="X60" s="239">
        <v>0.25</v>
      </c>
      <c r="Y60" s="239">
        <v>0.25</v>
      </c>
      <c r="Z60" s="116" t="s">
        <v>1195</v>
      </c>
      <c r="AA60" s="105">
        <f t="shared" si="2"/>
        <v>2.7027027027027026</v>
      </c>
      <c r="AB60" s="116" t="s">
        <v>212</v>
      </c>
      <c r="AC60" s="116" t="s">
        <v>1266</v>
      </c>
      <c r="AD60" s="251" t="s">
        <v>1539</v>
      </c>
      <c r="AE60" s="251" t="s">
        <v>1540</v>
      </c>
      <c r="AF60" s="98" t="s">
        <v>1621</v>
      </c>
      <c r="AG60" s="97" t="s">
        <v>186</v>
      </c>
      <c r="AH60" s="97" t="s">
        <v>107</v>
      </c>
      <c r="AI60" s="97"/>
      <c r="AJ60" s="97">
        <v>0</v>
      </c>
      <c r="AK60" s="97">
        <v>2017</v>
      </c>
      <c r="AL60" s="106">
        <v>43586</v>
      </c>
      <c r="AM60" s="106">
        <v>43830</v>
      </c>
      <c r="AN60" s="247">
        <v>1</v>
      </c>
      <c r="AO60" s="97"/>
      <c r="AP60" s="97"/>
      <c r="AQ60" s="97"/>
      <c r="AR60" s="97"/>
      <c r="AS60" s="97"/>
      <c r="AT60" s="97"/>
      <c r="AU60" s="97"/>
      <c r="AV60" s="97"/>
      <c r="AW60" s="97"/>
      <c r="AX60" s="97">
        <v>1</v>
      </c>
      <c r="AY60" s="101"/>
      <c r="AZ60" s="101"/>
      <c r="BA60" s="100" t="s">
        <v>258</v>
      </c>
      <c r="BB60" s="101"/>
      <c r="BC60" s="101"/>
      <c r="BD60" s="100" t="s">
        <v>258</v>
      </c>
      <c r="BE60" s="101"/>
      <c r="BF60" s="101"/>
      <c r="BG60" s="100" t="s">
        <v>258</v>
      </c>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f t="shared" si="3"/>
        <v>0</v>
      </c>
      <c r="CD60" s="108" t="s">
        <v>215</v>
      </c>
      <c r="CE60" s="108" t="s">
        <v>41</v>
      </c>
      <c r="CF60" s="108" t="s">
        <v>206</v>
      </c>
      <c r="CG60" s="108" t="s">
        <v>219</v>
      </c>
      <c r="CH60" s="108" t="s">
        <v>216</v>
      </c>
      <c r="CI60" s="109" t="s">
        <v>208</v>
      </c>
      <c r="CJ60" s="179"/>
      <c r="CK60" s="179"/>
      <c r="CL60" s="179"/>
      <c r="CM60" s="179"/>
      <c r="CN60" s="179"/>
      <c r="CO60" s="179"/>
    </row>
    <row r="61" spans="1:93" ht="62.25" customHeight="1">
      <c r="A61" s="319"/>
      <c r="B61" s="132">
        <f t="shared" si="11"/>
        <v>13.513513513513512</v>
      </c>
      <c r="C61" s="98" t="s">
        <v>1180</v>
      </c>
      <c r="D61" s="132">
        <f t="shared" si="12"/>
        <v>13.513513513513512</v>
      </c>
      <c r="E61" s="98" t="s">
        <v>1179</v>
      </c>
      <c r="F61" s="238" t="s">
        <v>1512</v>
      </c>
      <c r="G61" s="270" t="s">
        <v>1620</v>
      </c>
      <c r="H61" s="100" t="s">
        <v>188</v>
      </c>
      <c r="I61" s="100" t="s">
        <v>107</v>
      </c>
      <c r="J61" s="251"/>
      <c r="K61" s="246">
        <v>0.125</v>
      </c>
      <c r="L61" s="100">
        <v>2018</v>
      </c>
      <c r="M61" s="106">
        <v>43586</v>
      </c>
      <c r="N61" s="106">
        <v>47118</v>
      </c>
      <c r="O61" s="239">
        <v>0.13</v>
      </c>
      <c r="P61" s="239">
        <v>0.13500000000000001</v>
      </c>
      <c r="Q61" s="239">
        <v>0.14899999999999999</v>
      </c>
      <c r="R61" s="239">
        <v>0.16400000000000001</v>
      </c>
      <c r="S61" s="239">
        <v>0.17799999999999999</v>
      </c>
      <c r="T61" s="239">
        <v>0.193</v>
      </c>
      <c r="U61" s="239">
        <v>0.20699999999999999</v>
      </c>
      <c r="V61" s="239">
        <v>0.221</v>
      </c>
      <c r="W61" s="239">
        <v>0.23599999999999999</v>
      </c>
      <c r="X61" s="239">
        <v>0.25</v>
      </c>
      <c r="Y61" s="239">
        <v>0.25</v>
      </c>
      <c r="Z61" s="116" t="s">
        <v>1469</v>
      </c>
      <c r="AA61" s="105">
        <f t="shared" si="2"/>
        <v>2.7027027027027026</v>
      </c>
      <c r="AB61" s="160" t="s">
        <v>1271</v>
      </c>
      <c r="AC61" s="160" t="s">
        <v>1270</v>
      </c>
      <c r="AD61" s="251" t="s">
        <v>1539</v>
      </c>
      <c r="AE61" s="160" t="s">
        <v>1538</v>
      </c>
      <c r="AF61" s="98" t="s">
        <v>1621</v>
      </c>
      <c r="AG61" s="97" t="s">
        <v>188</v>
      </c>
      <c r="AH61" s="97" t="s">
        <v>107</v>
      </c>
      <c r="AI61" s="97"/>
      <c r="AJ61" s="97">
        <v>0</v>
      </c>
      <c r="AK61" s="97">
        <v>2018</v>
      </c>
      <c r="AL61" s="106">
        <v>43831</v>
      </c>
      <c r="AM61" s="106">
        <v>47118</v>
      </c>
      <c r="AN61" s="97"/>
      <c r="AO61" s="97">
        <v>30</v>
      </c>
      <c r="AP61" s="97">
        <v>31</v>
      </c>
      <c r="AQ61" s="97">
        <v>32</v>
      </c>
      <c r="AR61" s="97">
        <v>33</v>
      </c>
      <c r="AS61" s="97">
        <v>34</v>
      </c>
      <c r="AT61" s="97">
        <v>35</v>
      </c>
      <c r="AU61" s="97">
        <v>36</v>
      </c>
      <c r="AV61" s="97">
        <v>37</v>
      </c>
      <c r="AW61" s="97">
        <v>38</v>
      </c>
      <c r="AX61" s="97">
        <v>39</v>
      </c>
      <c r="AY61" s="101"/>
      <c r="AZ61" s="101"/>
      <c r="BA61" s="100"/>
      <c r="BB61" s="101"/>
      <c r="BC61" s="101"/>
      <c r="BD61" s="100"/>
      <c r="BE61" s="101"/>
      <c r="BF61" s="101"/>
      <c r="BG61" s="100"/>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f t="shared" ref="CC61" si="13">SUM(AY61,BB61,BE61,BH61,BK61,BN61,BQ61,BT61,BW61,BZ61)</f>
        <v>0</v>
      </c>
      <c r="CD61" s="108" t="s">
        <v>215</v>
      </c>
      <c r="CE61" s="108" t="s">
        <v>41</v>
      </c>
      <c r="CF61" s="108" t="s">
        <v>206</v>
      </c>
      <c r="CG61" s="108" t="s">
        <v>219</v>
      </c>
      <c r="CH61" s="108" t="s">
        <v>216</v>
      </c>
      <c r="CI61" s="109" t="s">
        <v>208</v>
      </c>
      <c r="CJ61" s="179"/>
      <c r="CK61" s="179"/>
      <c r="CL61" s="179"/>
      <c r="CM61" s="179"/>
      <c r="CN61" s="179"/>
      <c r="CO61" s="179"/>
    </row>
    <row r="62" spans="1:93" ht="71.25" customHeight="1">
      <c r="A62" s="319"/>
      <c r="B62" s="132">
        <f t="shared" si="11"/>
        <v>13.513513513513512</v>
      </c>
      <c r="C62" s="98" t="s">
        <v>1180</v>
      </c>
      <c r="D62" s="132">
        <f t="shared" si="12"/>
        <v>13.513513513513512</v>
      </c>
      <c r="E62" s="98" t="s">
        <v>1179</v>
      </c>
      <c r="F62" s="238" t="s">
        <v>1512</v>
      </c>
      <c r="G62" s="270" t="s">
        <v>1620</v>
      </c>
      <c r="H62" s="100" t="s">
        <v>188</v>
      </c>
      <c r="I62" s="100" t="s">
        <v>107</v>
      </c>
      <c r="J62" s="251"/>
      <c r="K62" s="246">
        <v>0.125</v>
      </c>
      <c r="L62" s="100">
        <v>2018</v>
      </c>
      <c r="M62" s="106">
        <v>43586</v>
      </c>
      <c r="N62" s="106">
        <v>47118</v>
      </c>
      <c r="O62" s="239">
        <v>0.13</v>
      </c>
      <c r="P62" s="239">
        <v>0.13500000000000001</v>
      </c>
      <c r="Q62" s="239">
        <v>0.14899999999999999</v>
      </c>
      <c r="R62" s="239">
        <v>0.16400000000000001</v>
      </c>
      <c r="S62" s="239">
        <v>0.17799999999999999</v>
      </c>
      <c r="T62" s="239">
        <v>0.193</v>
      </c>
      <c r="U62" s="239">
        <v>0.20699999999999999</v>
      </c>
      <c r="V62" s="239">
        <v>0.221</v>
      </c>
      <c r="W62" s="239">
        <v>0.23599999999999999</v>
      </c>
      <c r="X62" s="239">
        <v>0.25</v>
      </c>
      <c r="Y62" s="239">
        <v>0.25</v>
      </c>
      <c r="Z62" s="115" t="s">
        <v>1470</v>
      </c>
      <c r="AA62" s="105">
        <f t="shared" si="2"/>
        <v>2.7027027027027026</v>
      </c>
      <c r="AB62" s="160" t="s">
        <v>373</v>
      </c>
      <c r="AC62" s="160" t="s">
        <v>1196</v>
      </c>
      <c r="AD62" s="251" t="s">
        <v>1539</v>
      </c>
      <c r="AE62" s="160" t="s">
        <v>1538</v>
      </c>
      <c r="AF62" s="100" t="s">
        <v>1621</v>
      </c>
      <c r="AG62" s="97" t="s">
        <v>187</v>
      </c>
      <c r="AH62" s="97" t="s">
        <v>107</v>
      </c>
      <c r="AI62" s="97"/>
      <c r="AJ62" s="97">
        <v>0</v>
      </c>
      <c r="AK62" s="97">
        <v>2017</v>
      </c>
      <c r="AL62" s="106">
        <v>43586</v>
      </c>
      <c r="AM62" s="111">
        <v>47118</v>
      </c>
      <c r="AN62" s="97">
        <v>4</v>
      </c>
      <c r="AO62" s="97">
        <v>4</v>
      </c>
      <c r="AP62" s="97">
        <v>4</v>
      </c>
      <c r="AQ62" s="97">
        <v>4</v>
      </c>
      <c r="AR62" s="97">
        <v>4</v>
      </c>
      <c r="AS62" s="97">
        <v>4</v>
      </c>
      <c r="AT62" s="97">
        <v>4</v>
      </c>
      <c r="AU62" s="97">
        <v>4</v>
      </c>
      <c r="AV62" s="97">
        <v>4</v>
      </c>
      <c r="AW62" s="97">
        <v>4</v>
      </c>
      <c r="AX62" s="97">
        <v>4</v>
      </c>
      <c r="AY62" s="101"/>
      <c r="AZ62" s="101"/>
      <c r="BA62" s="100" t="s">
        <v>260</v>
      </c>
      <c r="BB62" s="101"/>
      <c r="BC62" s="101"/>
      <c r="BD62" s="100" t="s">
        <v>260</v>
      </c>
      <c r="BE62" s="101"/>
      <c r="BF62" s="101"/>
      <c r="BG62" s="100" t="s">
        <v>260</v>
      </c>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f t="shared" si="3"/>
        <v>0</v>
      </c>
      <c r="CD62" s="108" t="s">
        <v>215</v>
      </c>
      <c r="CE62" s="108" t="s">
        <v>41</v>
      </c>
      <c r="CF62" s="108" t="s">
        <v>206</v>
      </c>
      <c r="CG62" s="108" t="s">
        <v>219</v>
      </c>
      <c r="CH62" s="108" t="s">
        <v>216</v>
      </c>
      <c r="CI62" s="109" t="s">
        <v>208</v>
      </c>
      <c r="CJ62" s="179"/>
      <c r="CK62" s="179"/>
      <c r="CL62" s="179"/>
      <c r="CM62" s="179"/>
      <c r="CN62" s="179"/>
      <c r="CO62" s="179"/>
    </row>
    <row r="63" spans="1:93" ht="71.25" customHeight="1">
      <c r="A63" s="319"/>
      <c r="B63" s="132">
        <f t="shared" si="11"/>
        <v>13.513513513513512</v>
      </c>
      <c r="C63" s="98" t="s">
        <v>1180</v>
      </c>
      <c r="D63" s="132">
        <f t="shared" si="12"/>
        <v>13.513513513513512</v>
      </c>
      <c r="E63" s="98" t="s">
        <v>1179</v>
      </c>
      <c r="F63" s="278" t="s">
        <v>1512</v>
      </c>
      <c r="G63" s="278" t="s">
        <v>1620</v>
      </c>
      <c r="H63" s="278" t="s">
        <v>188</v>
      </c>
      <c r="I63" s="278" t="s">
        <v>107</v>
      </c>
      <c r="J63" s="278"/>
      <c r="K63" s="246">
        <v>0.125</v>
      </c>
      <c r="L63" s="278">
        <v>2018</v>
      </c>
      <c r="M63" s="106">
        <v>43586</v>
      </c>
      <c r="N63" s="106">
        <v>47118</v>
      </c>
      <c r="O63" s="239">
        <v>0.13</v>
      </c>
      <c r="P63" s="239">
        <v>0.13500000000000001</v>
      </c>
      <c r="Q63" s="239">
        <v>0.14899999999999999</v>
      </c>
      <c r="R63" s="239">
        <v>0.16400000000000001</v>
      </c>
      <c r="S63" s="239">
        <v>0.17799999999999999</v>
      </c>
      <c r="T63" s="239">
        <v>0.193</v>
      </c>
      <c r="U63" s="239">
        <v>0.20699999999999999</v>
      </c>
      <c r="V63" s="239">
        <v>0.221</v>
      </c>
      <c r="W63" s="239">
        <v>0.23599999999999999</v>
      </c>
      <c r="X63" s="239">
        <v>0.25</v>
      </c>
      <c r="Y63" s="239">
        <v>0.25</v>
      </c>
      <c r="Z63" s="115" t="s">
        <v>1747</v>
      </c>
      <c r="AA63" s="105">
        <f t="shared" si="2"/>
        <v>2.7027027027027026</v>
      </c>
      <c r="AB63" s="160" t="s">
        <v>1748</v>
      </c>
      <c r="AC63" s="160" t="s">
        <v>1641</v>
      </c>
      <c r="AD63" s="278" t="s">
        <v>1539</v>
      </c>
      <c r="AE63" s="160" t="s">
        <v>1538</v>
      </c>
      <c r="AF63" s="278" t="s">
        <v>1621</v>
      </c>
      <c r="AG63" s="97" t="s">
        <v>186</v>
      </c>
      <c r="AH63" s="97" t="s">
        <v>107</v>
      </c>
      <c r="AI63" s="97"/>
      <c r="AJ63" s="97">
        <v>4</v>
      </c>
      <c r="AK63" s="97">
        <v>2018</v>
      </c>
      <c r="AL63" s="106">
        <v>43678</v>
      </c>
      <c r="AM63" s="111">
        <v>47118</v>
      </c>
      <c r="AN63" s="97">
        <v>1</v>
      </c>
      <c r="AO63" s="97">
        <v>1</v>
      </c>
      <c r="AP63" s="97">
        <v>1</v>
      </c>
      <c r="AQ63" s="97">
        <v>1</v>
      </c>
      <c r="AR63" s="97">
        <v>1</v>
      </c>
      <c r="AS63" s="97">
        <v>1</v>
      </c>
      <c r="AT63" s="97">
        <v>1</v>
      </c>
      <c r="AU63" s="97">
        <v>1</v>
      </c>
      <c r="AV63" s="97">
        <v>1</v>
      </c>
      <c r="AW63" s="97">
        <v>1</v>
      </c>
      <c r="AX63" s="97">
        <v>1</v>
      </c>
      <c r="AY63" s="101">
        <f>SUMIF('Compromisos entidades'!$B$2:$B$400,"7.1.5",'Compromisos entidades'!W$2:W$400)/1000000</f>
        <v>165</v>
      </c>
      <c r="AZ63" s="101">
        <f>SUMIF('Compromisos entidades'!$B$2:$B$400,"7.1.5",'Compromisos entidades'!X$2:X$400)/1000000</f>
        <v>165</v>
      </c>
      <c r="BA63" s="278" t="s">
        <v>382</v>
      </c>
      <c r="BB63" s="101">
        <f>SUMIF('Compromisos entidades'!$B$2:$B$400,"7.1.5",'Compromisos entidades'!AA$2:AA$400)/1000000</f>
        <v>170.28</v>
      </c>
      <c r="BC63" s="101">
        <f>SUMIF('Compromisos entidades'!$B$2:$B$400,"7.1.5",'Compromisos entidades'!AB$2:AB$400)/1000000</f>
        <v>170.28</v>
      </c>
      <c r="BD63" s="278" t="s">
        <v>382</v>
      </c>
      <c r="BE63" s="101">
        <f>SUMIF('Compromisos entidades'!$B$2:$B$400,"7.1.5",'Compromisos entidades'!AE$2:AE$400)/1000000</f>
        <v>175.9</v>
      </c>
      <c r="BF63" s="101">
        <f>SUMIF('Compromisos entidades'!$B$2:$B$400,"7.1.5",'Compromisos entidades'!AF$2:AF$400)/1000000</f>
        <v>0</v>
      </c>
      <c r="BG63" s="278" t="s">
        <v>382</v>
      </c>
      <c r="BH63" s="101">
        <f>SUMIF('Compromisos entidades'!$B$2:$B$400,"7.1.5",'Compromisos entidades'!AI$2:AI$400)/1000000</f>
        <v>181.5</v>
      </c>
      <c r="BI63" s="101">
        <f>SUMIF('Compromisos entidades'!$B$2:$B$400,"7.1.5",'Compromisos entidades'!AJ$2:AJ$400)/1000000</f>
        <v>0</v>
      </c>
      <c r="BJ63" s="278" t="s">
        <v>382</v>
      </c>
      <c r="BK63" s="101">
        <f>SUMIF('Compromisos entidades'!$B$2:$B$400,"7.1.5",'Compromisos entidades'!AM$2:AM$400)/1000000</f>
        <v>187.3</v>
      </c>
      <c r="BL63" s="101">
        <f>SUMIF('Compromisos entidades'!$B$2:$B$400,"7.1.5",'Compromisos entidades'!AN$2:AN$400)/1000000</f>
        <v>0</v>
      </c>
      <c r="BM63" s="278" t="s">
        <v>382</v>
      </c>
      <c r="BN63" s="101">
        <f>SUMIF('Compromisos entidades'!$B$2:$B$400,"7.1.5",'Compromisos entidades'!AQ$2:AQ$400)/1000000</f>
        <v>193.3</v>
      </c>
      <c r="BO63" s="101">
        <f>SUMIF('Compromisos entidades'!$B$2:$B$400,"7.1.5",'Compromisos entidades'!AR$2:AR$400)/1000000</f>
        <v>0</v>
      </c>
      <c r="BP63" s="278" t="s">
        <v>382</v>
      </c>
      <c r="BQ63" s="101">
        <f>SUMIF('Compromisos entidades'!$B$2:$B$400,"7.1.5",'Compromisos entidades'!AU$2:AU$400)/1000000</f>
        <v>199.5</v>
      </c>
      <c r="BR63" s="101">
        <f>SUMIF('Compromisos entidades'!$B$2:$B$400,"7.1.5",'Compromisos entidades'!AV$2:AV$400)/1000000</f>
        <v>0</v>
      </c>
      <c r="BS63" s="278" t="s">
        <v>382</v>
      </c>
      <c r="BT63" s="101">
        <f>SUMIF('Compromisos entidades'!$B$2:$B$400,"7.1.5",'Compromisos entidades'!AY$2:AY$400)/1000000</f>
        <v>205.9</v>
      </c>
      <c r="BU63" s="101">
        <f>SUMIF('Compromisos entidades'!$B$2:$B$400,"7.1.5",'Compromisos entidades'!AZ$2:AZ$400)/1000000</f>
        <v>0</v>
      </c>
      <c r="BV63" s="278" t="s">
        <v>382</v>
      </c>
      <c r="BW63" s="101">
        <f>SUMIF('Compromisos entidades'!$B$2:$B$400,"7.1.5",'Compromisos entidades'!BC$2:BC$400)/1000000</f>
        <v>212.5</v>
      </c>
      <c r="BX63" s="101">
        <f>SUMIF('Compromisos entidades'!$B$2:$B$400,"7.1.5",'Compromisos entidades'!BD$2:BD$400)/1000000</f>
        <v>0</v>
      </c>
      <c r="BY63" s="278" t="s">
        <v>382</v>
      </c>
      <c r="BZ63" s="101">
        <f>SUMIF('Compromisos entidades'!$B$2:$B$400,"7.1.5",'Compromisos entidades'!BG$2:BG$400)/1000000</f>
        <v>219.3</v>
      </c>
      <c r="CA63" s="101">
        <f>SUMIF('Compromisos entidades'!$B$2:$B$400,"7.1.5",'Compromisos entidades'!BH$2:BH$400)/1000000</f>
        <v>0</v>
      </c>
      <c r="CB63" s="278" t="s">
        <v>382</v>
      </c>
      <c r="CC63" s="101">
        <f t="shared" si="3"/>
        <v>1910.48</v>
      </c>
      <c r="CD63" s="108" t="s">
        <v>43</v>
      </c>
      <c r="CE63" s="108" t="s">
        <v>418</v>
      </c>
      <c r="CF63" s="108" t="s">
        <v>964</v>
      </c>
      <c r="CG63" s="108" t="s">
        <v>1749</v>
      </c>
      <c r="CH63" s="98" t="s">
        <v>967</v>
      </c>
      <c r="CI63" s="148" t="s">
        <v>973</v>
      </c>
      <c r="CJ63" s="179"/>
      <c r="CK63" s="179"/>
      <c r="CL63" s="179"/>
      <c r="CM63" s="179"/>
      <c r="CN63" s="179"/>
      <c r="CO63" s="179"/>
    </row>
  </sheetData>
  <mergeCells count="162">
    <mergeCell ref="CN25:CN26"/>
    <mergeCell ref="CO25:CO26"/>
    <mergeCell ref="CJ24:CO24"/>
    <mergeCell ref="CJ25:CJ26"/>
    <mergeCell ref="CK25:CK26"/>
    <mergeCell ref="CL25:CL26"/>
    <mergeCell ref="CM25:CM26"/>
    <mergeCell ref="A51:A53"/>
    <mergeCell ref="CI25:CI26"/>
    <mergeCell ref="CH25:CH26"/>
    <mergeCell ref="CF25:CF26"/>
    <mergeCell ref="CG25:CG26"/>
    <mergeCell ref="BH25:BJ25"/>
    <mergeCell ref="BK25:BM25"/>
    <mergeCell ref="BN25:BP25"/>
    <mergeCell ref="A27:A32"/>
    <mergeCell ref="AI25:AI26"/>
    <mergeCell ref="AD25:AD26"/>
    <mergeCell ref="AE25:AE26"/>
    <mergeCell ref="AN24:AW25"/>
    <mergeCell ref="O25:X25"/>
    <mergeCell ref="AY25:BA25"/>
    <mergeCell ref="I25:I26"/>
    <mergeCell ref="AA25:AA26"/>
    <mergeCell ref="BB25:BD25"/>
    <mergeCell ref="BE25:BG25"/>
    <mergeCell ref="A33:A36"/>
    <mergeCell ref="J25:J26"/>
    <mergeCell ref="CD25:CD26"/>
    <mergeCell ref="Y25:Y26"/>
    <mergeCell ref="CE24:CI24"/>
    <mergeCell ref="A1:CI1"/>
    <mergeCell ref="B7:E7"/>
    <mergeCell ref="G7:CI7"/>
    <mergeCell ref="B8:D8"/>
    <mergeCell ref="F8:L8"/>
    <mergeCell ref="AZ8:CI8"/>
    <mergeCell ref="D4:CI4"/>
    <mergeCell ref="D5:CI5"/>
    <mergeCell ref="D6:CI6"/>
    <mergeCell ref="AA8:AH8"/>
    <mergeCell ref="A24:A26"/>
    <mergeCell ref="Z24:AK24"/>
    <mergeCell ref="AY24:CC24"/>
    <mergeCell ref="AJ25:AK25"/>
    <mergeCell ref="BQ25:BS25"/>
    <mergeCell ref="Z25:Z26"/>
    <mergeCell ref="AX24:AX26"/>
    <mergeCell ref="M25:N25"/>
    <mergeCell ref="C24:Y24"/>
    <mergeCell ref="C25:C26"/>
    <mergeCell ref="B9:D9"/>
    <mergeCell ref="B11:D11"/>
    <mergeCell ref="B12:D12"/>
    <mergeCell ref="B13:D13"/>
    <mergeCell ref="B14:D14"/>
    <mergeCell ref="F14:L14"/>
    <mergeCell ref="F15:L15"/>
    <mergeCell ref="F16:L16"/>
    <mergeCell ref="F17:L17"/>
    <mergeCell ref="AA9:AH9"/>
    <mergeCell ref="AA10:AH10"/>
    <mergeCell ref="AA11:AH11"/>
    <mergeCell ref="AA12:AH12"/>
    <mergeCell ref="AA13:AH13"/>
    <mergeCell ref="AA14:AH14"/>
    <mergeCell ref="AA15:AH15"/>
    <mergeCell ref="AA18:AH18"/>
    <mergeCell ref="AA19:AH19"/>
    <mergeCell ref="AA20:AH20"/>
    <mergeCell ref="AH25:AH26"/>
    <mergeCell ref="D3:CI3"/>
    <mergeCell ref="CE25:CE26"/>
    <mergeCell ref="BT25:BV25"/>
    <mergeCell ref="BW25:BY25"/>
    <mergeCell ref="AG25:AG26"/>
    <mergeCell ref="E25:E26"/>
    <mergeCell ref="F25:F26"/>
    <mergeCell ref="D25:D26"/>
    <mergeCell ref="G25:G26"/>
    <mergeCell ref="H25:H26"/>
    <mergeCell ref="K25:L25"/>
    <mergeCell ref="AB25:AB26"/>
    <mergeCell ref="AC25:AC26"/>
    <mergeCell ref="AF25:AF26"/>
    <mergeCell ref="BZ25:CB25"/>
    <mergeCell ref="CC25:CC26"/>
    <mergeCell ref="AL24:AM24"/>
    <mergeCell ref="AL25:AL26"/>
    <mergeCell ref="AM25:AM26"/>
    <mergeCell ref="F9:L9"/>
    <mergeCell ref="F10:L10"/>
    <mergeCell ref="F11:L11"/>
    <mergeCell ref="F12:L12"/>
    <mergeCell ref="F13:L13"/>
    <mergeCell ref="N8:R8"/>
    <mergeCell ref="N9:R9"/>
    <mergeCell ref="T8:Y8"/>
    <mergeCell ref="N10:R10"/>
    <mergeCell ref="N21:R21"/>
    <mergeCell ref="N22:R22"/>
    <mergeCell ref="T9:Y9"/>
    <mergeCell ref="T21:Y21"/>
    <mergeCell ref="T22:Y22"/>
    <mergeCell ref="T10:Y10"/>
    <mergeCell ref="N11:R11"/>
    <mergeCell ref="N14:R14"/>
    <mergeCell ref="N20:R20"/>
    <mergeCell ref="T11:Y11"/>
    <mergeCell ref="T12:Y12"/>
    <mergeCell ref="T13:Y13"/>
    <mergeCell ref="T14:Y14"/>
    <mergeCell ref="T15:Y15"/>
    <mergeCell ref="T16:Y16"/>
    <mergeCell ref="T17:Y17"/>
    <mergeCell ref="T18:Y18"/>
    <mergeCell ref="T19:Y19"/>
    <mergeCell ref="T20:Y20"/>
    <mergeCell ref="AK8:AO8"/>
    <mergeCell ref="AK9:AO9"/>
    <mergeCell ref="AK10:AO10"/>
    <mergeCell ref="AK11:AO11"/>
    <mergeCell ref="AK12:AO12"/>
    <mergeCell ref="AK13:AO13"/>
    <mergeCell ref="AK14:AO14"/>
    <mergeCell ref="AK21:AO21"/>
    <mergeCell ref="AK22:AO22"/>
    <mergeCell ref="AK15:AO15"/>
    <mergeCell ref="AK17:AO17"/>
    <mergeCell ref="AK18:AO18"/>
    <mergeCell ref="AK19:AO19"/>
    <mergeCell ref="AK20:AO20"/>
    <mergeCell ref="A59:A63"/>
    <mergeCell ref="A37:A46"/>
    <mergeCell ref="A54:A58"/>
    <mergeCell ref="N12:R12"/>
    <mergeCell ref="N15:R15"/>
    <mergeCell ref="N13:R13"/>
    <mergeCell ref="N16:R16"/>
    <mergeCell ref="N17:R17"/>
    <mergeCell ref="N18:R18"/>
    <mergeCell ref="N19:R19"/>
    <mergeCell ref="F22:L22"/>
    <mergeCell ref="B20:D20"/>
    <mergeCell ref="B21:D21"/>
    <mergeCell ref="B22:D22"/>
    <mergeCell ref="F18:L18"/>
    <mergeCell ref="F19:L19"/>
    <mergeCell ref="F20:L20"/>
    <mergeCell ref="F21:L21"/>
    <mergeCell ref="B15:D15"/>
    <mergeCell ref="B24:B26"/>
    <mergeCell ref="B16:D16"/>
    <mergeCell ref="B17:D17"/>
    <mergeCell ref="B18:D18"/>
    <mergeCell ref="B19:D19"/>
    <mergeCell ref="A47:A50"/>
    <mergeCell ref="AA21:AH21"/>
    <mergeCell ref="AA22:AH22"/>
    <mergeCell ref="AK16:AO16"/>
    <mergeCell ref="AA16:AH16"/>
    <mergeCell ref="AA17:AH17"/>
  </mergeCells>
  <hyperlinks>
    <hyperlink ref="CI33" r:id="rId1"/>
    <hyperlink ref="CI34" r:id="rId2"/>
    <hyperlink ref="CI37" r:id="rId3"/>
    <hyperlink ref="CI39" r:id="rId4"/>
    <hyperlink ref="CI41" r:id="rId5"/>
    <hyperlink ref="CI47" r:id="rId6"/>
    <hyperlink ref="CI48" r:id="rId7"/>
    <hyperlink ref="CI49" r:id="rId8"/>
    <hyperlink ref="CI50" r:id="rId9"/>
    <hyperlink ref="CI45" r:id="rId10"/>
    <hyperlink ref="CI55" r:id="rId11"/>
    <hyperlink ref="CI56" r:id="rId12"/>
    <hyperlink ref="CI60" r:id="rId13"/>
    <hyperlink ref="CI62" r:id="rId14"/>
    <hyperlink ref="CI38" r:id="rId15"/>
    <hyperlink ref="CI27" r:id="rId16"/>
    <hyperlink ref="CI28" r:id="rId17"/>
    <hyperlink ref="CI29" r:id="rId18"/>
    <hyperlink ref="CI31" r:id="rId19"/>
    <hyperlink ref="CI40" r:id="rId20"/>
    <hyperlink ref="CI43" r:id="rId21"/>
    <hyperlink ref="CI42" r:id="rId22"/>
    <hyperlink ref="CI59" r:id="rId23"/>
    <hyperlink ref="CO31" r:id="rId24" display="lubar.chaparro@gobiernobogota.gov.co"/>
    <hyperlink ref="CI54" r:id="rId25"/>
    <hyperlink ref="CI61" r:id="rId26"/>
    <hyperlink ref="CI36" r:id="rId27"/>
    <hyperlink ref="CI57" r:id="rId28"/>
    <hyperlink ref="CI30" r:id="rId29"/>
    <hyperlink ref="CI35" r:id="rId30"/>
    <hyperlink ref="CI44" r:id="rId31"/>
    <hyperlink ref="CI52" r:id="rId32"/>
    <hyperlink ref="CI51" r:id="rId33"/>
    <hyperlink ref="CI46" r:id="rId34"/>
    <hyperlink ref="CI58" r:id="rId35"/>
  </hyperlinks>
  <pageMargins left="0.7" right="0.7" top="0.75" bottom="0.75" header="0.3" footer="0.3"/>
  <pageSetup paperSize="9" orientation="portrait" horizontalDpi="1200" verticalDpi="1200"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38585"/>
  </sheetPr>
  <dimension ref="A1:M59"/>
  <sheetViews>
    <sheetView topLeftCell="A5"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300</v>
      </c>
      <c r="C1" s="89"/>
      <c r="D1" s="89"/>
      <c r="E1" s="89"/>
      <c r="F1" s="89"/>
      <c r="G1" s="89"/>
      <c r="H1" s="89"/>
      <c r="I1" s="89"/>
      <c r="J1" s="89"/>
      <c r="K1" s="89"/>
      <c r="L1" s="89"/>
      <c r="M1" s="90"/>
    </row>
    <row r="2" spans="1:13" ht="22" customHeight="1">
      <c r="A2" s="457" t="s">
        <v>152</v>
      </c>
      <c r="B2" s="68" t="s">
        <v>113</v>
      </c>
      <c r="C2" s="432" t="str">
        <f>'Plan de acción'!AB30</f>
        <v>Porcentaje de entidades en la Red CADE con acuerdo de nivel de servicio vigente</v>
      </c>
      <c r="D2" s="433"/>
      <c r="E2" s="433"/>
      <c r="F2" s="433"/>
      <c r="G2" s="433"/>
      <c r="H2" s="433"/>
      <c r="I2" s="433"/>
      <c r="J2" s="433"/>
      <c r="K2" s="433"/>
      <c r="L2" s="433"/>
      <c r="M2" s="434"/>
    </row>
    <row r="3" spans="1:13" ht="40" customHeight="1">
      <c r="A3" s="458"/>
      <c r="B3" s="69" t="s">
        <v>231</v>
      </c>
      <c r="C3" s="460" t="str">
        <f>C12</f>
        <v>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espera y de atención, recurso humano y equipos por cada punto de atención con presencia de la entidad.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239</v>
      </c>
      <c r="D11" s="464"/>
      <c r="E11" s="464"/>
      <c r="F11" s="464"/>
      <c r="G11" s="464"/>
      <c r="H11" s="464"/>
      <c r="I11" s="464"/>
      <c r="J11" s="464"/>
      <c r="K11" s="464"/>
      <c r="L11" s="464"/>
      <c r="M11" s="465"/>
    </row>
    <row r="12" spans="1:13" ht="107.15" customHeight="1">
      <c r="A12" s="458"/>
      <c r="B12" s="69" t="s">
        <v>229</v>
      </c>
      <c r="C12" s="466" t="s">
        <v>1413</v>
      </c>
      <c r="D12" s="430"/>
      <c r="E12" s="430"/>
      <c r="F12" s="430"/>
      <c r="G12" s="430"/>
      <c r="H12" s="430"/>
      <c r="I12" s="430"/>
      <c r="J12" s="430"/>
      <c r="K12" s="430"/>
      <c r="L12" s="430"/>
      <c r="M12" s="467"/>
    </row>
    <row r="13" spans="1:13" ht="124">
      <c r="A13" s="459"/>
      <c r="B13" s="302" t="s">
        <v>1763</v>
      </c>
      <c r="C13" s="304" t="str">
        <f>'Plan de acción'!AD30</f>
        <v>16. Paz, Justicia e Instituciones Sólidas</v>
      </c>
      <c r="D13" s="37"/>
      <c r="E13" s="306" t="s">
        <v>1535</v>
      </c>
      <c r="F13" s="38" t="str">
        <f>'Plan de acción'!AE30</f>
        <v>16.6 Crear a todos los niveles instituciones eficaces y transparentes que rindan cuentas</v>
      </c>
      <c r="G13" s="38"/>
      <c r="H13" s="38"/>
      <c r="I13" s="38"/>
      <c r="J13" s="38"/>
      <c r="K13" s="38"/>
      <c r="M13" s="65"/>
    </row>
    <row r="14" spans="1:13">
      <c r="A14" s="451" t="s">
        <v>114</v>
      </c>
      <c r="B14" s="69" t="s">
        <v>1613</v>
      </c>
      <c r="C14" s="124" t="str">
        <f>'Plan de acción'!AF30</f>
        <v>No Aplica</v>
      </c>
      <c r="D14" s="80"/>
      <c r="E14" s="80"/>
      <c r="F14" s="80"/>
      <c r="G14" s="80"/>
      <c r="H14" s="80"/>
      <c r="I14" s="80"/>
      <c r="J14" s="80"/>
      <c r="K14" s="80"/>
      <c r="M14" s="65"/>
    </row>
    <row r="15" spans="1:13" ht="49" customHeight="1">
      <c r="A15" s="452"/>
      <c r="B15" s="69" t="s">
        <v>115</v>
      </c>
      <c r="C15" s="453" t="str">
        <f>'Plan de acción'!AC30</f>
        <v>[Sumatoria de entidades presentes en la Red CADE con acuerdo de nivel de servicio vigente / Sumatoria de entidades presentes en la Red CADE] x 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t="s">
        <v>233</v>
      </c>
      <c r="K19" s="29" t="s">
        <v>125</v>
      </c>
      <c r="L19" s="30"/>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45</v>
      </c>
      <c r="E27" s="38"/>
      <c r="F27" s="46" t="s">
        <v>130</v>
      </c>
      <c r="G27" s="33">
        <v>2018</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48">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t="s">
        <v>133</v>
      </c>
      <c r="E33" s="7"/>
      <c r="F33" s="7" t="s">
        <v>134</v>
      </c>
      <c r="G33" s="7"/>
      <c r="H33" s="8" t="s">
        <v>135</v>
      </c>
      <c r="I33" s="8"/>
      <c r="J33" s="8" t="s">
        <v>136</v>
      </c>
      <c r="K33" s="7"/>
      <c r="L33" s="7" t="s">
        <v>137</v>
      </c>
      <c r="M33" s="55"/>
    </row>
    <row r="34" spans="1:13">
      <c r="A34" s="452"/>
      <c r="B34" s="427"/>
      <c r="C34" s="6"/>
      <c r="D34" s="102">
        <v>100</v>
      </c>
      <c r="E34" s="10"/>
      <c r="F34" s="103">
        <v>100</v>
      </c>
      <c r="G34" s="10"/>
      <c r="H34" s="103">
        <v>100</v>
      </c>
      <c r="I34" s="10"/>
      <c r="J34" s="103">
        <v>100</v>
      </c>
      <c r="L34" s="103">
        <v>100</v>
      </c>
      <c r="M34" s="118"/>
    </row>
    <row r="35" spans="1:13">
      <c r="A35" s="452"/>
      <c r="B35" s="427"/>
      <c r="C35" s="6"/>
      <c r="D35" s="7" t="s">
        <v>138</v>
      </c>
      <c r="E35" s="7"/>
      <c r="F35" s="7" t="s">
        <v>139</v>
      </c>
      <c r="G35" s="7"/>
      <c r="H35" s="8" t="s">
        <v>156</v>
      </c>
      <c r="I35" s="8"/>
      <c r="J35" s="8" t="s">
        <v>162</v>
      </c>
      <c r="K35" s="7"/>
      <c r="L35" s="7" t="s">
        <v>157</v>
      </c>
      <c r="M35" s="27"/>
    </row>
    <row r="36" spans="1:13">
      <c r="A36" s="452"/>
      <c r="B36" s="427"/>
      <c r="C36" s="6"/>
      <c r="D36" s="103">
        <v>100</v>
      </c>
      <c r="E36" s="10"/>
      <c r="F36" s="103">
        <v>100</v>
      </c>
      <c r="G36" s="10"/>
      <c r="H36" s="103">
        <v>100</v>
      </c>
      <c r="I36" s="10"/>
      <c r="J36" s="103">
        <v>100</v>
      </c>
      <c r="L36" s="103">
        <v>100</v>
      </c>
      <c r="M36" s="118"/>
    </row>
    <row r="37" spans="1:13">
      <c r="A37" s="452"/>
      <c r="B37" s="427"/>
      <c r="C37" s="6"/>
      <c r="D37" s="7" t="s">
        <v>158</v>
      </c>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240</v>
      </c>
      <c r="D46" s="433"/>
      <c r="E46" s="433"/>
      <c r="F46" s="433"/>
      <c r="G46" s="433"/>
      <c r="H46" s="433"/>
      <c r="I46" s="433"/>
      <c r="J46" s="433"/>
      <c r="K46" s="433"/>
      <c r="L46" s="433"/>
      <c r="M46" s="434"/>
    </row>
    <row r="47" spans="1:13">
      <c r="A47" s="452"/>
      <c r="B47" s="69" t="s">
        <v>141</v>
      </c>
      <c r="C47" s="432" t="s">
        <v>241</v>
      </c>
      <c r="D47" s="433"/>
      <c r="E47" s="433"/>
      <c r="F47" s="433"/>
      <c r="G47" s="433"/>
      <c r="H47" s="433"/>
      <c r="I47" s="433"/>
      <c r="J47" s="433"/>
      <c r="K47" s="433"/>
      <c r="L47" s="433"/>
      <c r="M47" s="434"/>
    </row>
    <row r="48" spans="1:13">
      <c r="A48" s="452"/>
      <c r="B48" s="69" t="s">
        <v>142</v>
      </c>
      <c r="C48" s="13" t="s">
        <v>237</v>
      </c>
      <c r="D48" s="13"/>
      <c r="E48" s="13"/>
      <c r="F48" s="13"/>
      <c r="G48" s="13"/>
      <c r="H48" s="13"/>
      <c r="I48" s="13"/>
      <c r="J48" s="13"/>
      <c r="K48" s="13"/>
      <c r="L48" s="13"/>
      <c r="M48" s="14"/>
    </row>
    <row r="49" spans="1:13" ht="31" customHeight="1">
      <c r="A49" s="452"/>
      <c r="B49" s="69" t="s">
        <v>143</v>
      </c>
      <c r="C49" s="468">
        <v>2019</v>
      </c>
      <c r="D49" s="469"/>
      <c r="E49" s="469"/>
      <c r="F49" s="469"/>
      <c r="G49" s="469"/>
      <c r="H49" s="469"/>
      <c r="I49" s="469"/>
      <c r="J49" s="469"/>
      <c r="K49" s="469"/>
      <c r="L49" s="469"/>
      <c r="M49" s="470"/>
    </row>
    <row r="50" spans="1:13" ht="15.75" customHeight="1">
      <c r="A50" s="435" t="s">
        <v>185</v>
      </c>
      <c r="B50" s="70" t="s">
        <v>144</v>
      </c>
      <c r="C50" s="438" t="s">
        <v>1426</v>
      </c>
      <c r="D50" s="438"/>
      <c r="E50" s="438"/>
      <c r="F50" s="438"/>
      <c r="G50" s="438"/>
      <c r="H50" s="438"/>
      <c r="I50" s="438"/>
      <c r="J50" s="438"/>
      <c r="K50" s="438"/>
      <c r="L50" s="438"/>
      <c r="M50" s="439"/>
    </row>
    <row r="51" spans="1:13" ht="15.65" customHeight="1">
      <c r="A51" s="436"/>
      <c r="B51" s="70" t="s">
        <v>145</v>
      </c>
      <c r="C51" s="438" t="s">
        <v>220</v>
      </c>
      <c r="D51" s="438"/>
      <c r="E51" s="438"/>
      <c r="F51" s="438"/>
      <c r="G51" s="438"/>
      <c r="H51" s="438"/>
      <c r="I51" s="438"/>
      <c r="J51" s="438"/>
      <c r="K51" s="438"/>
      <c r="L51" s="438"/>
      <c r="M51" s="439"/>
    </row>
    <row r="52" spans="1:13">
      <c r="A52" s="436"/>
      <c r="B52" s="70" t="s">
        <v>146</v>
      </c>
      <c r="C52" s="438" t="s">
        <v>41</v>
      </c>
      <c r="D52" s="438"/>
      <c r="E52" s="438"/>
      <c r="F52" s="438"/>
      <c r="G52" s="438"/>
      <c r="H52" s="438"/>
      <c r="I52" s="438"/>
      <c r="J52" s="438"/>
      <c r="K52" s="438"/>
      <c r="L52" s="438"/>
      <c r="M52" s="439"/>
    </row>
    <row r="53" spans="1:13" ht="15.75" customHeight="1">
      <c r="A53" s="436"/>
      <c r="B53" s="71" t="s">
        <v>147</v>
      </c>
      <c r="C53" s="438" t="s">
        <v>249</v>
      </c>
      <c r="D53" s="438"/>
      <c r="E53" s="438"/>
      <c r="F53" s="438"/>
      <c r="G53" s="438"/>
      <c r="H53" s="438"/>
      <c r="I53" s="438"/>
      <c r="J53" s="438"/>
      <c r="K53" s="438"/>
      <c r="L53" s="438"/>
      <c r="M53" s="439"/>
    </row>
    <row r="54" spans="1:13" ht="15.75" customHeight="1">
      <c r="A54" s="436"/>
      <c r="B54" s="70" t="s">
        <v>148</v>
      </c>
      <c r="C54" s="440" t="s">
        <v>1427</v>
      </c>
      <c r="D54" s="438"/>
      <c r="E54" s="438"/>
      <c r="F54" s="438"/>
      <c r="G54" s="438"/>
      <c r="H54" s="438"/>
      <c r="I54" s="438"/>
      <c r="J54" s="438"/>
      <c r="K54" s="438"/>
      <c r="L54" s="438"/>
      <c r="M54" s="439"/>
    </row>
    <row r="55" spans="1:13" ht="16"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C59:M59"/>
    <mergeCell ref="C47:M47"/>
    <mergeCell ref="C49:M49"/>
    <mergeCell ref="A50:A55"/>
    <mergeCell ref="C50:M50"/>
    <mergeCell ref="C51:M51"/>
    <mergeCell ref="C52:M52"/>
    <mergeCell ref="C53:M53"/>
    <mergeCell ref="C54:M54"/>
    <mergeCell ref="C55:M55"/>
    <mergeCell ref="A14:A49"/>
    <mergeCell ref="C15:M15"/>
    <mergeCell ref="B16:B21"/>
    <mergeCell ref="B22:B25"/>
    <mergeCell ref="J27:L27"/>
    <mergeCell ref="B29:B31"/>
    <mergeCell ref="A56:A58"/>
    <mergeCell ref="C56:M56"/>
    <mergeCell ref="C57:M57"/>
    <mergeCell ref="C58:M58"/>
    <mergeCell ref="H40:I40"/>
    <mergeCell ref="B42:B45"/>
    <mergeCell ref="F43:F44"/>
    <mergeCell ref="G43:G44"/>
    <mergeCell ref="I44:J44"/>
    <mergeCell ref="C46:M46"/>
    <mergeCell ref="C11:M11"/>
    <mergeCell ref="C12:M12"/>
    <mergeCell ref="B32:B41"/>
    <mergeCell ref="F40:G40"/>
    <mergeCell ref="A2:A13"/>
    <mergeCell ref="C2:M2"/>
    <mergeCell ref="C3:M3"/>
    <mergeCell ref="B8:B10"/>
    <mergeCell ref="C9:D9"/>
    <mergeCell ref="F9:G9"/>
    <mergeCell ref="I9:J9"/>
    <mergeCell ref="C10:D10"/>
    <mergeCell ref="F10:G10"/>
    <mergeCell ref="I10:J10"/>
    <mergeCell ref="F4:G4"/>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38585"/>
  </sheetPr>
  <dimension ref="A1:M59"/>
  <sheetViews>
    <sheetView topLeftCell="A6"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302</v>
      </c>
      <c r="C1" s="89"/>
      <c r="D1" s="89"/>
      <c r="E1" s="89"/>
      <c r="F1" s="89"/>
      <c r="G1" s="89"/>
      <c r="H1" s="89"/>
      <c r="I1" s="89"/>
      <c r="J1" s="89"/>
      <c r="K1" s="89"/>
      <c r="L1" s="89"/>
      <c r="M1" s="90"/>
    </row>
    <row r="2" spans="1:13" ht="22" customHeight="1">
      <c r="A2" s="457" t="s">
        <v>152</v>
      </c>
      <c r="B2" s="68" t="s">
        <v>113</v>
      </c>
      <c r="C2" s="432" t="str">
        <f>'Plan de acción'!AB31</f>
        <v>Puntaje de ciclo de servicio ofrecido por las Alcaldías Locales</v>
      </c>
      <c r="D2" s="433"/>
      <c r="E2" s="433"/>
      <c r="F2" s="433"/>
      <c r="G2" s="433"/>
      <c r="H2" s="433"/>
      <c r="I2" s="433"/>
      <c r="J2" s="433"/>
      <c r="K2" s="433"/>
      <c r="L2" s="433"/>
      <c r="M2" s="434"/>
    </row>
    <row r="3" spans="1:13" ht="40" customHeight="1">
      <c r="A3" s="458"/>
      <c r="B3" s="69" t="s">
        <v>231</v>
      </c>
      <c r="C3" s="460" t="str">
        <f>C11</f>
        <v>Las Alcaldías Locales son uno de los primeros medios de contacto de la ciudadanía con la Administración Distrital, sobretodo en temas relacionado a las problemáticas y desarrollo del territorio cercano a su vivienda. Sin embargo, el estándar de atención aplicado por cada entidad en cada alcaldía puede ser deficiente en ocasiones.
La Dirección Distrital de la Calidad del Servicio realizará visitas de cliente incógnito a las Alcaldías para verificar la aplicación de este estándar, registrando un puntaje entre 0 y 100 del "ciclo de servicio", que consolida los hallazgos de la visita en términos de acceso, orientación, oportunidad del servicio, atención y resultados. Se realizará medición de canales presenciales o no presenciales.
A través de este producto, la Secretaría de Gobierno y las Alcaldías Locales se comprometen a tomar en cuenta la retroalimentación realizada como resultado de las visitas de clientew incógnito, y realizar las acciones necesarias para que el puntaje mejore progresivamente. Esto, de forma que se contibuya a disminuir la heterogeneidad en el estándar de servicio aplicado.</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44</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71" t="s">
        <v>1505</v>
      </c>
      <c r="D11" s="472"/>
      <c r="E11" s="472"/>
      <c r="F11" s="472"/>
      <c r="G11" s="472"/>
      <c r="H11" s="472"/>
      <c r="I11" s="472"/>
      <c r="J11" s="472"/>
      <c r="K11" s="472"/>
      <c r="L11" s="472"/>
      <c r="M11" s="473"/>
    </row>
    <row r="12" spans="1:13" ht="122.5" customHeight="1">
      <c r="A12" s="458"/>
      <c r="B12" s="69" t="s">
        <v>229</v>
      </c>
      <c r="C12" s="415" t="s">
        <v>1766</v>
      </c>
      <c r="D12" s="416"/>
      <c r="E12" s="416"/>
      <c r="F12" s="416"/>
      <c r="G12" s="416"/>
      <c r="H12" s="416"/>
      <c r="I12" s="416"/>
      <c r="J12" s="416"/>
      <c r="K12" s="416"/>
      <c r="L12" s="416"/>
      <c r="M12" s="417"/>
    </row>
    <row r="13" spans="1:13" ht="124">
      <c r="A13" s="459"/>
      <c r="B13" s="302" t="s">
        <v>1763</v>
      </c>
      <c r="C13" s="304" t="str">
        <f>'Plan de acción'!AD31</f>
        <v>16. Paz, Justicia e Instituciones Sólidas</v>
      </c>
      <c r="D13" s="37"/>
      <c r="E13" s="306" t="s">
        <v>1535</v>
      </c>
      <c r="F13" s="37" t="str">
        <f>'Plan de acción'!AE31</f>
        <v>16.6 Crear a todos los niveles instituciones eficaces y transparentes que rindan cuentas</v>
      </c>
      <c r="G13" s="37"/>
      <c r="H13" s="37"/>
      <c r="I13" s="37"/>
      <c r="J13" s="37"/>
      <c r="K13" s="37"/>
      <c r="L13" s="37"/>
      <c r="M13" s="305"/>
    </row>
    <row r="14" spans="1:13">
      <c r="A14" s="451" t="s">
        <v>114</v>
      </c>
      <c r="B14" s="69" t="s">
        <v>1613</v>
      </c>
      <c r="C14" s="124" t="str">
        <f>'Plan de acción'!AF31</f>
        <v>No Aplica</v>
      </c>
      <c r="D14" s="80"/>
      <c r="E14" s="80"/>
      <c r="F14" s="80"/>
      <c r="G14" s="80"/>
      <c r="H14" s="80"/>
      <c r="I14" s="80"/>
      <c r="J14" s="80"/>
      <c r="K14" s="80"/>
      <c r="M14" s="65"/>
    </row>
    <row r="15" spans="1:13" ht="49" customHeight="1">
      <c r="A15" s="452"/>
      <c r="B15" s="69" t="s">
        <v>115</v>
      </c>
      <c r="C15" s="453" t="str">
        <f>'Plan de acción'!AC31</f>
        <v>(Puntaje del ciclo de servicio der Alcaldía Local 1 + … + Puntaje del ciclo del ciclo del servicio de Alcaldía local 20) / Número de Alcaldías Locales</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t="s">
        <v>233</v>
      </c>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45</v>
      </c>
      <c r="E27" s="38"/>
      <c r="F27" s="46" t="s">
        <v>130</v>
      </c>
      <c r="G27" s="33">
        <v>2018</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48">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t="s">
        <v>133</v>
      </c>
      <c r="E33" s="7"/>
      <c r="F33" s="7" t="s">
        <v>134</v>
      </c>
      <c r="G33" s="7"/>
      <c r="H33" s="8" t="s">
        <v>135</v>
      </c>
      <c r="I33" s="8"/>
      <c r="J33" s="8" t="s">
        <v>136</v>
      </c>
      <c r="K33" s="7"/>
      <c r="L33" s="7" t="s">
        <v>137</v>
      </c>
      <c r="M33" s="55"/>
    </row>
    <row r="34" spans="1:13">
      <c r="A34" s="452"/>
      <c r="B34" s="427"/>
      <c r="C34" s="6"/>
      <c r="D34" s="102">
        <v>60</v>
      </c>
      <c r="E34" s="10"/>
      <c r="F34" s="102">
        <v>65</v>
      </c>
      <c r="G34" s="10"/>
      <c r="H34" s="103">
        <v>70</v>
      </c>
      <c r="I34" s="10"/>
      <c r="J34" s="103">
        <v>75</v>
      </c>
      <c r="K34" s="10"/>
      <c r="L34" s="103">
        <v>80</v>
      </c>
      <c r="M34" s="118"/>
    </row>
    <row r="35" spans="1:13">
      <c r="A35" s="452"/>
      <c r="B35" s="427"/>
      <c r="C35" s="6"/>
      <c r="D35" s="7" t="s">
        <v>138</v>
      </c>
      <c r="E35" s="7"/>
      <c r="F35" s="7" t="s">
        <v>139</v>
      </c>
      <c r="G35" s="7"/>
      <c r="H35" s="8" t="s">
        <v>156</v>
      </c>
      <c r="I35" s="8"/>
      <c r="J35" s="8" t="s">
        <v>162</v>
      </c>
      <c r="K35" s="7"/>
      <c r="L35" s="7" t="s">
        <v>157</v>
      </c>
      <c r="M35" s="27"/>
    </row>
    <row r="36" spans="1:13">
      <c r="A36" s="452"/>
      <c r="B36" s="427"/>
      <c r="C36" s="6"/>
      <c r="D36" s="103">
        <v>85</v>
      </c>
      <c r="E36" s="10"/>
      <c r="F36" s="103">
        <v>85</v>
      </c>
      <c r="G36" s="10"/>
      <c r="H36" s="103">
        <v>85</v>
      </c>
      <c r="I36" s="10"/>
      <c r="J36" s="103">
        <v>85</v>
      </c>
      <c r="K36" s="10"/>
      <c r="L36" s="103">
        <v>85</v>
      </c>
      <c r="M36" s="118"/>
    </row>
    <row r="37" spans="1:13">
      <c r="A37" s="452"/>
      <c r="B37" s="427"/>
      <c r="C37" s="6"/>
      <c r="D37" s="7" t="s">
        <v>158</v>
      </c>
      <c r="E37" s="7"/>
      <c r="F37" s="7" t="s">
        <v>159</v>
      </c>
      <c r="G37" s="7"/>
      <c r="H37" s="8" t="s">
        <v>160</v>
      </c>
      <c r="I37" s="8"/>
      <c r="J37" s="8" t="s">
        <v>161</v>
      </c>
      <c r="K37" s="7"/>
      <c r="L37" s="7" t="s">
        <v>163</v>
      </c>
      <c r="M37" s="27"/>
    </row>
    <row r="38" spans="1:13">
      <c r="A38" s="452"/>
      <c r="B38" s="427"/>
      <c r="C38" s="6"/>
      <c r="D38" s="103">
        <v>85</v>
      </c>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324</v>
      </c>
      <c r="D46" s="433"/>
      <c r="E46" s="433"/>
      <c r="F46" s="433"/>
      <c r="G46" s="433"/>
      <c r="H46" s="433"/>
      <c r="I46" s="433"/>
      <c r="J46" s="433"/>
      <c r="K46" s="433"/>
      <c r="L46" s="433"/>
      <c r="M46" s="434"/>
    </row>
    <row r="47" spans="1:13">
      <c r="A47" s="452"/>
      <c r="B47" s="69" t="s">
        <v>141</v>
      </c>
      <c r="C47" s="432" t="s">
        <v>246</v>
      </c>
      <c r="D47" s="433"/>
      <c r="E47" s="433"/>
      <c r="F47" s="433"/>
      <c r="G47" s="433"/>
      <c r="H47" s="433"/>
      <c r="I47" s="433"/>
      <c r="J47" s="433"/>
      <c r="K47" s="433"/>
      <c r="L47" s="433"/>
      <c r="M47" s="434"/>
    </row>
    <row r="48" spans="1:13">
      <c r="A48" s="452"/>
      <c r="B48" s="69" t="s">
        <v>142</v>
      </c>
      <c r="C48" s="13"/>
      <c r="D48" s="13"/>
      <c r="E48" s="13"/>
      <c r="F48" s="13"/>
      <c r="G48" s="13"/>
      <c r="H48" s="13"/>
      <c r="I48" s="13"/>
      <c r="J48" s="13"/>
      <c r="K48" s="13"/>
      <c r="L48" s="13"/>
      <c r="M48" s="14"/>
    </row>
    <row r="49" spans="1:13" ht="31" customHeight="1">
      <c r="A49" s="452"/>
      <c r="B49" s="69" t="s">
        <v>143</v>
      </c>
      <c r="C49" s="468">
        <v>2019</v>
      </c>
      <c r="D49" s="469"/>
      <c r="E49" s="469"/>
      <c r="F49" s="469"/>
      <c r="G49" s="469"/>
      <c r="H49" s="469"/>
      <c r="I49" s="469"/>
      <c r="J49" s="469"/>
      <c r="K49" s="469"/>
      <c r="L49" s="469"/>
      <c r="M49" s="470"/>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C46:M46"/>
    <mergeCell ref="H40:I40"/>
    <mergeCell ref="B42:B45"/>
    <mergeCell ref="F43:F44"/>
    <mergeCell ref="G43:G44"/>
    <mergeCell ref="I44:J44"/>
    <mergeCell ref="C59:M59"/>
    <mergeCell ref="C47:M47"/>
    <mergeCell ref="C49:M49"/>
    <mergeCell ref="A50:A55"/>
    <mergeCell ref="C50:M50"/>
    <mergeCell ref="C51:M51"/>
    <mergeCell ref="C52:M52"/>
    <mergeCell ref="C53:M53"/>
    <mergeCell ref="C54:M54"/>
    <mergeCell ref="C55:M55"/>
    <mergeCell ref="A56:A58"/>
    <mergeCell ref="C56:M56"/>
    <mergeCell ref="C57:M57"/>
    <mergeCell ref="C58:M58"/>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9:G9"/>
    <mergeCell ref="F4:G4"/>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6"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1257</v>
      </c>
      <c r="C1" s="89"/>
      <c r="D1" s="89"/>
      <c r="E1" s="89"/>
      <c r="F1" s="89"/>
      <c r="G1" s="89"/>
      <c r="H1" s="89"/>
      <c r="I1" s="89"/>
      <c r="J1" s="89"/>
      <c r="K1" s="89"/>
      <c r="L1" s="89"/>
      <c r="M1" s="90"/>
    </row>
    <row r="2" spans="1:13" ht="22" customHeight="1">
      <c r="A2" s="457" t="s">
        <v>152</v>
      </c>
      <c r="B2" s="68" t="s">
        <v>113</v>
      </c>
      <c r="C2" s="432" t="str">
        <f>'Plan de acción'!AB32</f>
        <v>Porcentaje de entidades en los Centros Locales de Atención a Víctimas (CLAV) con acuerdo de nivel de servicios vigente</v>
      </c>
      <c r="D2" s="433"/>
      <c r="E2" s="433"/>
      <c r="F2" s="433"/>
      <c r="G2" s="433"/>
      <c r="H2" s="433"/>
      <c r="I2" s="433"/>
      <c r="J2" s="433"/>
      <c r="K2" s="433"/>
      <c r="L2" s="433"/>
      <c r="M2" s="434"/>
    </row>
    <row r="3" spans="1:13" ht="40" customHeight="1">
      <c r="A3" s="458"/>
      <c r="B3" s="69" t="s">
        <v>231</v>
      </c>
      <c r="C3" s="460" t="str">
        <f>C12</f>
        <v xml:space="preserve">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espera y de atención, recurso humano y equipos por cada punto de atención con presencia de la entidad.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
</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44</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1768</v>
      </c>
      <c r="D11" s="464"/>
      <c r="E11" s="464"/>
      <c r="F11" s="464"/>
      <c r="G11" s="464"/>
      <c r="H11" s="464"/>
      <c r="I11" s="464"/>
      <c r="J11" s="464"/>
      <c r="K11" s="464"/>
      <c r="L11" s="464"/>
      <c r="M11" s="465"/>
    </row>
    <row r="12" spans="1:13" ht="75.650000000000006" customHeight="1">
      <c r="A12" s="458"/>
      <c r="B12" s="69" t="s">
        <v>229</v>
      </c>
      <c r="C12" s="466" t="s">
        <v>1767</v>
      </c>
      <c r="D12" s="430"/>
      <c r="E12" s="430"/>
      <c r="F12" s="430"/>
      <c r="G12" s="430"/>
      <c r="H12" s="430"/>
      <c r="I12" s="430"/>
      <c r="J12" s="430"/>
      <c r="K12" s="430"/>
      <c r="L12" s="430"/>
      <c r="M12" s="467"/>
    </row>
    <row r="13" spans="1:13" ht="124">
      <c r="A13" s="459"/>
      <c r="B13" s="302" t="s">
        <v>1763</v>
      </c>
      <c r="C13" s="304" t="str">
        <f>'Plan de acción'!AD32</f>
        <v>16. Paz, Justicia e Instituciones Sólidas</v>
      </c>
      <c r="D13" s="37"/>
      <c r="E13" s="306" t="s">
        <v>1535</v>
      </c>
      <c r="F13" s="37" t="str">
        <f>'Plan de acción'!AE32</f>
        <v>16.6 Crear a todos los niveles instituciones eficaces y transparentes que rindan cuentas</v>
      </c>
      <c r="G13" s="37"/>
      <c r="H13" s="37"/>
      <c r="I13" s="37"/>
      <c r="J13" s="37"/>
      <c r="K13" s="37"/>
      <c r="L13" s="37"/>
      <c r="M13" s="305"/>
    </row>
    <row r="14" spans="1:13">
      <c r="A14" s="451" t="s">
        <v>114</v>
      </c>
      <c r="B14" s="69" t="s">
        <v>1613</v>
      </c>
      <c r="C14" s="124" t="str">
        <f>'Plan de acción'!AF32</f>
        <v>No Aplica</v>
      </c>
      <c r="D14" s="80"/>
      <c r="E14" s="80"/>
      <c r="F14" s="80"/>
      <c r="G14" s="80"/>
      <c r="H14" s="80"/>
      <c r="I14" s="80"/>
      <c r="J14" s="80"/>
      <c r="K14" s="80"/>
      <c r="M14" s="65"/>
    </row>
    <row r="15" spans="1:13" ht="49" customHeight="1">
      <c r="A15" s="452"/>
      <c r="B15" s="69" t="s">
        <v>115</v>
      </c>
      <c r="C15" s="453" t="str">
        <f>'Plan de acción'!AC32</f>
        <v>[Sumatoria de entidades presentes en los CLAV con acuerdo de nivel de servicio vigente/Sumatoria de entidades  presentes en los CLAV programadas para tener acuerdo de nivel de servicio]*100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t="s">
        <v>233</v>
      </c>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t="s">
        <v>347</v>
      </c>
      <c r="E27" s="38"/>
      <c r="F27" s="46" t="s">
        <v>130</v>
      </c>
      <c r="G27" s="33">
        <v>2018</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48">
        <v>2018</v>
      </c>
      <c r="E30" s="49"/>
      <c r="F30" s="38" t="s">
        <v>172</v>
      </c>
      <c r="G30" s="50" t="s">
        <v>1428</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t="s">
        <v>133</v>
      </c>
      <c r="E33" s="7"/>
      <c r="F33" s="7" t="s">
        <v>134</v>
      </c>
      <c r="G33" s="7"/>
      <c r="H33" s="8" t="s">
        <v>135</v>
      </c>
      <c r="I33" s="8"/>
      <c r="J33" s="8" t="s">
        <v>136</v>
      </c>
      <c r="K33" s="7"/>
      <c r="L33" s="7" t="s">
        <v>137</v>
      </c>
      <c r="M33" s="55"/>
    </row>
    <row r="34" spans="1:13">
      <c r="A34" s="452"/>
      <c r="B34" s="427"/>
      <c r="C34" s="6"/>
      <c r="D34" s="102">
        <v>100</v>
      </c>
      <c r="E34" s="10"/>
      <c r="F34" s="102">
        <v>100</v>
      </c>
      <c r="G34" s="10"/>
      <c r="H34" s="103">
        <v>100</v>
      </c>
      <c r="I34" s="10"/>
      <c r="J34" s="103"/>
      <c r="K34" s="10"/>
      <c r="L34" s="103"/>
      <c r="M34" s="118"/>
    </row>
    <row r="35" spans="1:13">
      <c r="A35" s="452"/>
      <c r="B35" s="427"/>
      <c r="C35" s="6"/>
      <c r="D35" s="7" t="s">
        <v>138</v>
      </c>
      <c r="E35" s="7"/>
      <c r="F35" s="7" t="s">
        <v>139</v>
      </c>
      <c r="G35" s="7"/>
      <c r="H35" s="8" t="s">
        <v>156</v>
      </c>
      <c r="I35" s="8"/>
      <c r="J35" s="8" t="s">
        <v>162</v>
      </c>
      <c r="K35" s="7"/>
      <c r="L35" s="7" t="s">
        <v>157</v>
      </c>
      <c r="M35" s="27"/>
    </row>
    <row r="36" spans="1:13">
      <c r="A36" s="452"/>
      <c r="B36" s="427"/>
      <c r="C36" s="6"/>
      <c r="D36" s="103"/>
      <c r="E36" s="10"/>
      <c r="F36" s="103"/>
      <c r="G36" s="10"/>
      <c r="H36" s="103"/>
      <c r="I36" s="10"/>
      <c r="J36" s="103"/>
      <c r="K36" s="10"/>
      <c r="L36" s="103"/>
      <c r="M36" s="118"/>
    </row>
    <row r="37" spans="1:13">
      <c r="A37" s="452"/>
      <c r="B37" s="427"/>
      <c r="C37" s="6"/>
      <c r="D37" s="7" t="s">
        <v>158</v>
      </c>
      <c r="E37" s="7"/>
      <c r="F37" s="7" t="s">
        <v>159</v>
      </c>
      <c r="G37" s="7"/>
      <c r="H37" s="8" t="s">
        <v>160</v>
      </c>
      <c r="I37" s="8"/>
      <c r="J37" s="8" t="s">
        <v>161</v>
      </c>
      <c r="K37" s="7"/>
      <c r="L37" s="7" t="s">
        <v>163</v>
      </c>
      <c r="M37" s="27"/>
    </row>
    <row r="38" spans="1:13">
      <c r="A38" s="452"/>
      <c r="B38" s="427"/>
      <c r="C38" s="6"/>
      <c r="D38" s="103"/>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1414</v>
      </c>
      <c r="D46" s="433"/>
      <c r="E46" s="433"/>
      <c r="F46" s="433"/>
      <c r="G46" s="433"/>
      <c r="H46" s="433"/>
      <c r="I46" s="433"/>
      <c r="J46" s="433"/>
      <c r="K46" s="433"/>
      <c r="L46" s="433"/>
      <c r="M46" s="434"/>
    </row>
    <row r="47" spans="1:13">
      <c r="A47" s="452"/>
      <c r="B47" s="69" t="s">
        <v>141</v>
      </c>
      <c r="C47" s="432" t="s">
        <v>1416</v>
      </c>
      <c r="D47" s="433"/>
      <c r="E47" s="433"/>
      <c r="F47" s="433"/>
      <c r="G47" s="433"/>
      <c r="H47" s="433"/>
      <c r="I47" s="433"/>
      <c r="J47" s="433"/>
      <c r="K47" s="433"/>
      <c r="L47" s="433"/>
      <c r="M47" s="434"/>
    </row>
    <row r="48" spans="1:13">
      <c r="A48" s="452"/>
      <c r="B48" s="69" t="s">
        <v>142</v>
      </c>
      <c r="C48" s="13"/>
      <c r="D48" s="13"/>
      <c r="E48" s="13"/>
      <c r="F48" s="13"/>
      <c r="G48" s="13"/>
      <c r="H48" s="13"/>
      <c r="I48" s="13"/>
      <c r="J48" s="13"/>
      <c r="K48" s="13"/>
      <c r="L48" s="13"/>
      <c r="M48" s="14"/>
    </row>
    <row r="49" spans="1:13" ht="31" customHeight="1">
      <c r="A49" s="452"/>
      <c r="B49" s="69" t="s">
        <v>143</v>
      </c>
      <c r="C49" s="468">
        <v>2019</v>
      </c>
      <c r="D49" s="469"/>
      <c r="E49" s="469"/>
      <c r="F49" s="469"/>
      <c r="G49" s="469"/>
      <c r="H49" s="469"/>
      <c r="I49" s="469"/>
      <c r="J49" s="469"/>
      <c r="K49" s="469"/>
      <c r="L49" s="469"/>
      <c r="M49" s="470"/>
    </row>
    <row r="50" spans="1:13" ht="15.75" customHeight="1">
      <c r="A50" s="435" t="s">
        <v>185</v>
      </c>
      <c r="B50" s="70" t="s">
        <v>144</v>
      </c>
      <c r="C50" s="438" t="s">
        <v>1415</v>
      </c>
      <c r="D50" s="438"/>
      <c r="E50" s="438"/>
      <c r="F50" s="438"/>
      <c r="G50" s="438"/>
      <c r="H50" s="438"/>
      <c r="I50" s="438"/>
      <c r="J50" s="438"/>
      <c r="K50" s="438"/>
      <c r="L50" s="438"/>
      <c r="M50" s="439"/>
    </row>
    <row r="51" spans="1:13" ht="15.65" customHeight="1">
      <c r="A51" s="436"/>
      <c r="B51" s="70" t="s">
        <v>145</v>
      </c>
      <c r="C51" s="438" t="s">
        <v>379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1416</v>
      </c>
      <c r="D53" s="438"/>
      <c r="E53" s="438"/>
      <c r="F53" s="438"/>
      <c r="G53" s="438"/>
      <c r="H53" s="438"/>
      <c r="I53" s="438"/>
      <c r="J53" s="438"/>
      <c r="K53" s="438"/>
      <c r="L53" s="438"/>
      <c r="M53" s="439"/>
    </row>
    <row r="54" spans="1:13" ht="15.75" customHeight="1">
      <c r="A54" s="436"/>
      <c r="B54" s="70" t="s">
        <v>148</v>
      </c>
      <c r="C54" s="440" t="s">
        <v>1417</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B8:B10"/>
    <mergeCell ref="C9:D9"/>
    <mergeCell ref="F9:G9"/>
    <mergeCell ref="F40:G40"/>
    <mergeCell ref="I9:J9"/>
    <mergeCell ref="C10:D10"/>
    <mergeCell ref="F10:G10"/>
    <mergeCell ref="I10:J10"/>
    <mergeCell ref="C11:M11"/>
    <mergeCell ref="C59:M59"/>
    <mergeCell ref="C46:M46"/>
    <mergeCell ref="C47:M47"/>
    <mergeCell ref="C49:M49"/>
    <mergeCell ref="A50:A55"/>
    <mergeCell ref="C50:M50"/>
    <mergeCell ref="C51:M51"/>
    <mergeCell ref="C52:M52"/>
    <mergeCell ref="C53:M53"/>
    <mergeCell ref="C54:M54"/>
    <mergeCell ref="C55:M55"/>
    <mergeCell ref="A14:A49"/>
    <mergeCell ref="C15:M15"/>
    <mergeCell ref="B16:B21"/>
    <mergeCell ref="B22:B25"/>
    <mergeCell ref="J27:L27"/>
    <mergeCell ref="F4:G4"/>
    <mergeCell ref="A56:A58"/>
    <mergeCell ref="C56:M56"/>
    <mergeCell ref="C57:M57"/>
    <mergeCell ref="C58:M58"/>
    <mergeCell ref="H40:I40"/>
    <mergeCell ref="B42:B45"/>
    <mergeCell ref="F43:F44"/>
    <mergeCell ref="G43:G44"/>
    <mergeCell ref="I44:J44"/>
    <mergeCell ref="C12:M12"/>
    <mergeCell ref="B29:B31"/>
    <mergeCell ref="B32:B41"/>
    <mergeCell ref="A2:A13"/>
    <mergeCell ref="C2:M2"/>
    <mergeCell ref="C3:M3"/>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s>
  <hyperlinks>
    <hyperlink ref="C54" r:id="rId1"/>
  </hyperlinks>
  <pageMargins left="0.7" right="0.7" top="0.75" bottom="0.75" header="0.3" footer="0.3"/>
  <pageSetup paperSize="9"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sheetPr>
  <dimension ref="A1:M62"/>
  <sheetViews>
    <sheetView topLeftCell="A2" zoomScale="85" zoomScaleNormal="85" workbookViewId="0">
      <selection activeCell="B4" sqref="B4"/>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303</v>
      </c>
      <c r="C1" s="89"/>
      <c r="D1" s="89"/>
      <c r="E1" s="89"/>
      <c r="F1" s="89"/>
      <c r="G1" s="89"/>
      <c r="H1" s="89"/>
      <c r="I1" s="89"/>
      <c r="J1" s="89"/>
      <c r="K1" s="89"/>
      <c r="L1" s="89"/>
      <c r="M1" s="90"/>
    </row>
    <row r="2" spans="1:13" ht="28.5" customHeight="1">
      <c r="A2" s="423" t="s">
        <v>152</v>
      </c>
      <c r="B2" s="68" t="s">
        <v>113</v>
      </c>
      <c r="C2" s="432" t="str">
        <f>'Plan de acción'!E34</f>
        <v>Porcentaje de ciudadanos encuestados que considera que las entidades públicas se coordinan y cooperan entre ellas para ofrecer un mejor servicio, en la ciudad de Bogotá D.C.</v>
      </c>
      <c r="D2" s="433"/>
      <c r="E2" s="433"/>
      <c r="F2" s="433"/>
      <c r="G2" s="433"/>
      <c r="H2" s="433"/>
      <c r="I2" s="433"/>
      <c r="J2" s="433"/>
      <c r="K2" s="433"/>
      <c r="L2" s="433"/>
      <c r="M2" s="434"/>
    </row>
    <row r="3" spans="1:13" ht="140.15" customHeight="1">
      <c r="A3" s="424"/>
      <c r="B3" s="69" t="s">
        <v>153</v>
      </c>
      <c r="C3" s="432" t="s">
        <v>1419</v>
      </c>
      <c r="D3" s="433"/>
      <c r="E3" s="433"/>
      <c r="F3" s="433"/>
      <c r="G3" s="433"/>
      <c r="H3" s="433"/>
      <c r="I3" s="433"/>
      <c r="J3" s="433"/>
      <c r="K3" s="433"/>
      <c r="L3" s="433"/>
      <c r="M3" s="434"/>
    </row>
    <row r="4" spans="1:13">
      <c r="A4" s="424"/>
      <c r="B4" s="282"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81" t="s">
        <v>41</v>
      </c>
      <c r="J7" s="19"/>
      <c r="K7" s="19"/>
      <c r="L7" s="19"/>
      <c r="M7" s="22"/>
    </row>
    <row r="8" spans="1:13">
      <c r="A8" s="424"/>
      <c r="B8" s="426" t="s">
        <v>175</v>
      </c>
      <c r="C8" s="96"/>
      <c r="D8" s="82"/>
      <c r="E8" s="82"/>
      <c r="F8" s="82"/>
      <c r="G8" s="82"/>
      <c r="H8" s="82"/>
      <c r="I8" s="82"/>
      <c r="J8" s="82"/>
      <c r="K8" s="82"/>
      <c r="L8" s="83"/>
      <c r="M8" s="84"/>
    </row>
    <row r="9" spans="1:13">
      <c r="A9" s="424"/>
      <c r="B9" s="427"/>
      <c r="C9" s="414" t="s">
        <v>41</v>
      </c>
      <c r="D9" s="414"/>
      <c r="E9" s="23"/>
      <c r="F9" s="414" t="s">
        <v>44</v>
      </c>
      <c r="G9" s="414"/>
      <c r="H9" s="23"/>
      <c r="I9" s="414" t="s">
        <v>268</v>
      </c>
      <c r="J9" s="414"/>
      <c r="K9" s="23"/>
      <c r="L9" s="414" t="s">
        <v>273</v>
      </c>
      <c r="M9" s="414"/>
    </row>
    <row r="10" spans="1:13">
      <c r="A10" s="424"/>
      <c r="B10" s="428"/>
      <c r="C10" s="413" t="s">
        <v>176</v>
      </c>
      <c r="D10" s="413"/>
      <c r="E10" s="23"/>
      <c r="F10" s="413" t="s">
        <v>176</v>
      </c>
      <c r="G10" s="413"/>
      <c r="H10" s="23"/>
      <c r="I10" s="413" t="s">
        <v>176</v>
      </c>
      <c r="J10" s="413"/>
      <c r="K10" s="23"/>
      <c r="L10" s="413" t="s">
        <v>176</v>
      </c>
      <c r="M10" s="413"/>
    </row>
    <row r="11" spans="1:13">
      <c r="A11" s="424"/>
      <c r="B11" s="120"/>
      <c r="C11" s="414" t="s">
        <v>274</v>
      </c>
      <c r="D11" s="414"/>
      <c r="E11" s="23"/>
      <c r="F11" s="414" t="s">
        <v>269</v>
      </c>
      <c r="G11" s="414"/>
      <c r="H11" s="23"/>
      <c r="I11" s="414" t="s">
        <v>275</v>
      </c>
      <c r="J11" s="414"/>
      <c r="K11" s="23"/>
      <c r="L11" s="414" t="s">
        <v>272</v>
      </c>
      <c r="M11" s="414"/>
    </row>
    <row r="12" spans="1:13">
      <c r="A12" s="424"/>
      <c r="B12" s="120"/>
      <c r="C12" s="413" t="s">
        <v>176</v>
      </c>
      <c r="D12" s="413"/>
      <c r="E12" s="23"/>
      <c r="F12" s="413" t="s">
        <v>176</v>
      </c>
      <c r="G12" s="413"/>
      <c r="H12" s="23"/>
      <c r="I12" s="413" t="s">
        <v>176</v>
      </c>
      <c r="J12" s="413"/>
      <c r="K12" s="23"/>
      <c r="L12" s="413" t="s">
        <v>176</v>
      </c>
      <c r="M12" s="413"/>
    </row>
    <row r="13" spans="1:13">
      <c r="A13" s="424"/>
      <c r="B13" s="120"/>
      <c r="C13" s="414" t="s">
        <v>276</v>
      </c>
      <c r="D13" s="414"/>
      <c r="E13" s="23"/>
      <c r="F13" s="414" t="s">
        <v>48</v>
      </c>
      <c r="G13" s="414"/>
      <c r="H13" s="23"/>
      <c r="I13" s="414" t="s">
        <v>278</v>
      </c>
      <c r="J13" s="414"/>
      <c r="K13" s="23"/>
      <c r="L13" s="414" t="s">
        <v>281</v>
      </c>
      <c r="M13" s="414"/>
    </row>
    <row r="14" spans="1:13">
      <c r="A14" s="424"/>
      <c r="B14" s="120"/>
      <c r="C14" s="413" t="s">
        <v>176</v>
      </c>
      <c r="D14" s="413"/>
      <c r="E14" s="23"/>
      <c r="F14" s="413" t="s">
        <v>176</v>
      </c>
      <c r="G14" s="413"/>
      <c r="H14" s="23"/>
      <c r="I14" s="413" t="s">
        <v>176</v>
      </c>
      <c r="J14" s="413"/>
      <c r="K14" s="23"/>
      <c r="L14" s="413" t="s">
        <v>176</v>
      </c>
      <c r="M14" s="413"/>
    </row>
    <row r="15" spans="1:13">
      <c r="A15" s="424"/>
      <c r="B15" s="120"/>
      <c r="C15" s="414" t="s">
        <v>280</v>
      </c>
      <c r="D15" s="414"/>
      <c r="E15" s="23"/>
      <c r="F15" s="414" t="s">
        <v>284</v>
      </c>
      <c r="G15" s="414"/>
      <c r="H15" s="23"/>
      <c r="I15" s="414" t="s">
        <v>304</v>
      </c>
      <c r="J15" s="414"/>
      <c r="K15" s="23"/>
      <c r="L15" s="414" t="s">
        <v>288</v>
      </c>
      <c r="M15" s="414"/>
    </row>
    <row r="16" spans="1:13">
      <c r="A16" s="424"/>
      <c r="B16" s="120"/>
      <c r="C16" s="413" t="s">
        <v>176</v>
      </c>
      <c r="D16" s="413"/>
      <c r="E16" s="23"/>
      <c r="F16" s="413" t="s">
        <v>176</v>
      </c>
      <c r="G16" s="413"/>
      <c r="H16" s="23"/>
      <c r="I16" s="413" t="s">
        <v>176</v>
      </c>
      <c r="J16" s="413"/>
      <c r="K16" s="23"/>
      <c r="L16" s="413" t="s">
        <v>176</v>
      </c>
      <c r="M16" s="413"/>
    </row>
    <row r="17" spans="1:13" ht="29.5" customHeight="1">
      <c r="A17" s="425"/>
      <c r="B17" s="69" t="s">
        <v>192</v>
      </c>
      <c r="C17" s="415" t="s">
        <v>305</v>
      </c>
      <c r="D17" s="416"/>
      <c r="E17" s="416"/>
      <c r="F17" s="416"/>
      <c r="G17" s="416"/>
      <c r="H17" s="416"/>
      <c r="I17" s="416"/>
      <c r="J17" s="416"/>
      <c r="K17" s="416"/>
      <c r="L17" s="416"/>
      <c r="M17" s="417"/>
    </row>
    <row r="18" spans="1:13" ht="16.5" customHeight="1">
      <c r="A18" s="441" t="s">
        <v>114</v>
      </c>
      <c r="B18" s="69" t="s">
        <v>1613</v>
      </c>
      <c r="C18" s="144" t="str">
        <f>'Plan de acción'!G33</f>
        <v>Derechos Humanos;
Poblacional;
Diferencial;
Género</v>
      </c>
      <c r="D18" s="38"/>
      <c r="E18" s="38"/>
      <c r="F18" s="38"/>
      <c r="G18" s="38"/>
      <c r="H18" s="38"/>
      <c r="I18" s="38"/>
      <c r="J18" s="38"/>
      <c r="K18" s="38"/>
      <c r="M18" s="65"/>
    </row>
    <row r="19" spans="1:13" ht="18" customHeight="1">
      <c r="A19" s="442"/>
      <c r="B19" s="426" t="s">
        <v>116</v>
      </c>
      <c r="C19" s="66"/>
      <c r="D19" s="24"/>
      <c r="E19" s="24"/>
      <c r="F19" s="24"/>
      <c r="G19" s="24"/>
      <c r="H19" s="24"/>
      <c r="I19" s="24"/>
      <c r="J19" s="24"/>
      <c r="K19" s="24"/>
      <c r="L19" s="24"/>
      <c r="M19" s="25"/>
    </row>
    <row r="20" spans="1:13" ht="18.649999999999999" customHeight="1">
      <c r="A20" s="442"/>
      <c r="B20" s="427"/>
      <c r="C20" s="64"/>
      <c r="D20" s="26"/>
      <c r="E20" s="5"/>
      <c r="F20" s="26"/>
      <c r="G20" s="5"/>
      <c r="H20" s="26"/>
      <c r="I20" s="5"/>
      <c r="J20" s="26"/>
      <c r="K20" s="5"/>
      <c r="L20" s="5"/>
      <c r="M20" s="27"/>
    </row>
    <row r="21" spans="1:13">
      <c r="A21" s="442"/>
      <c r="B21" s="427"/>
      <c r="C21" s="29" t="s">
        <v>117</v>
      </c>
      <c r="D21" s="28"/>
      <c r="E21" s="29" t="s">
        <v>118</v>
      </c>
      <c r="F21" s="28"/>
      <c r="G21" s="29" t="s">
        <v>119</v>
      </c>
      <c r="H21" s="28"/>
      <c r="I21" s="29" t="s">
        <v>155</v>
      </c>
      <c r="J21" s="28"/>
      <c r="K21" s="29" t="s">
        <v>120</v>
      </c>
      <c r="L21" s="30"/>
      <c r="M21" s="31"/>
    </row>
    <row r="22" spans="1:13">
      <c r="A22" s="442"/>
      <c r="B22" s="427"/>
      <c r="C22" s="29" t="s">
        <v>121</v>
      </c>
      <c r="D22" s="32"/>
      <c r="E22" s="29" t="s">
        <v>122</v>
      </c>
      <c r="F22" s="33"/>
      <c r="G22" s="29" t="s">
        <v>123</v>
      </c>
      <c r="H22" s="33"/>
      <c r="I22" s="29" t="s">
        <v>124</v>
      </c>
      <c r="J22" s="33" t="s">
        <v>233</v>
      </c>
      <c r="K22" s="29" t="s">
        <v>125</v>
      </c>
      <c r="L22" s="30"/>
      <c r="M22" s="31"/>
    </row>
    <row r="23" spans="1:13">
      <c r="A23" s="442"/>
      <c r="B23" s="427"/>
      <c r="C23" s="29" t="s">
        <v>1760</v>
      </c>
      <c r="D23" s="32"/>
      <c r="E23" s="29" t="s">
        <v>1761</v>
      </c>
      <c r="F23" s="32"/>
      <c r="G23" s="29"/>
      <c r="H23" s="44"/>
      <c r="I23" s="29"/>
      <c r="J23" s="44"/>
      <c r="K23" s="29"/>
      <c r="L23" s="300"/>
      <c r="M23" s="301"/>
    </row>
    <row r="24" spans="1:13">
      <c r="A24" s="442"/>
      <c r="B24" s="427"/>
      <c r="C24" s="29" t="s">
        <v>126</v>
      </c>
      <c r="D24" s="33"/>
      <c r="E24" s="29" t="s">
        <v>127</v>
      </c>
      <c r="F24" s="9"/>
      <c r="G24" s="9"/>
      <c r="H24" s="9"/>
      <c r="I24" s="9"/>
      <c r="J24" s="9"/>
      <c r="K24" s="9"/>
      <c r="L24" s="9"/>
      <c r="M24" s="34"/>
    </row>
    <row r="25" spans="1:13" ht="9.75" customHeight="1">
      <c r="A25" s="442"/>
      <c r="B25" s="428"/>
      <c r="C25" s="35"/>
      <c r="D25" s="35"/>
      <c r="E25" s="35"/>
      <c r="F25" s="35"/>
      <c r="G25" s="35"/>
      <c r="H25" s="35"/>
      <c r="I25" s="35"/>
      <c r="J25" s="35"/>
      <c r="K25" s="35"/>
      <c r="L25" s="35"/>
      <c r="M25" s="36"/>
    </row>
    <row r="26" spans="1:13">
      <c r="A26" s="442"/>
      <c r="B26" s="426" t="s">
        <v>164</v>
      </c>
      <c r="C26" s="37"/>
      <c r="D26" s="37"/>
      <c r="E26" s="37"/>
      <c r="F26" s="37"/>
      <c r="G26" s="37"/>
      <c r="H26" s="37"/>
      <c r="I26" s="37"/>
      <c r="J26" s="37"/>
      <c r="K26" s="37"/>
      <c r="M26" s="65"/>
    </row>
    <row r="27" spans="1:13">
      <c r="A27" s="442"/>
      <c r="B27" s="427"/>
      <c r="C27" s="29" t="s">
        <v>165</v>
      </c>
      <c r="D27" s="33"/>
      <c r="E27" s="38"/>
      <c r="F27" s="29" t="s">
        <v>166</v>
      </c>
      <c r="G27" s="32"/>
      <c r="H27" s="38"/>
      <c r="I27" s="29" t="s">
        <v>167</v>
      </c>
      <c r="J27" s="32" t="s">
        <v>233</v>
      </c>
      <c r="K27" s="38"/>
      <c r="M27" s="65"/>
    </row>
    <row r="28" spans="1:13">
      <c r="A28" s="442"/>
      <c r="B28" s="427"/>
      <c r="C28" s="29" t="s">
        <v>168</v>
      </c>
      <c r="D28" s="39"/>
      <c r="E28" s="40"/>
      <c r="F28" s="29" t="s">
        <v>169</v>
      </c>
      <c r="G28" s="33"/>
      <c r="H28" s="41"/>
      <c r="I28" s="42"/>
      <c r="J28" s="41"/>
      <c r="K28" s="43"/>
      <c r="M28" s="65"/>
    </row>
    <row r="29" spans="1:13">
      <c r="A29" s="442"/>
      <c r="B29" s="427"/>
      <c r="C29" s="44"/>
      <c r="D29" s="44"/>
      <c r="E29" s="44"/>
      <c r="F29" s="44"/>
      <c r="G29" s="44"/>
      <c r="H29" s="44"/>
      <c r="I29" s="44"/>
      <c r="J29" s="44"/>
      <c r="K29" s="44"/>
      <c r="M29" s="65"/>
    </row>
    <row r="30" spans="1:13">
      <c r="A30" s="442"/>
      <c r="B30" s="119" t="s">
        <v>128</v>
      </c>
      <c r="C30" s="38"/>
      <c r="D30" s="38"/>
      <c r="E30" s="38"/>
      <c r="F30" s="38"/>
      <c r="G30" s="38"/>
      <c r="H30" s="38"/>
      <c r="I30" s="38"/>
      <c r="J30" s="38"/>
      <c r="K30" s="38"/>
      <c r="L30" s="38"/>
      <c r="M30" s="45"/>
    </row>
    <row r="31" spans="1:13">
      <c r="A31" s="442"/>
      <c r="B31" s="119"/>
      <c r="C31" s="67" t="s">
        <v>129</v>
      </c>
      <c r="D31" s="142">
        <v>6.5</v>
      </c>
      <c r="E31" s="38"/>
      <c r="F31" s="46" t="s">
        <v>130</v>
      </c>
      <c r="G31" s="33">
        <v>2018</v>
      </c>
      <c r="H31" s="38"/>
      <c r="I31" s="46" t="s">
        <v>131</v>
      </c>
      <c r="J31" s="429" t="s">
        <v>329</v>
      </c>
      <c r="K31" s="430"/>
      <c r="L31" s="431"/>
      <c r="M31" s="45"/>
    </row>
    <row r="32" spans="1:13">
      <c r="A32" s="442"/>
      <c r="B32" s="120"/>
      <c r="C32" s="35"/>
      <c r="D32" s="35"/>
      <c r="E32" s="35"/>
      <c r="F32" s="35"/>
      <c r="G32" s="35"/>
      <c r="H32" s="35"/>
      <c r="I32" s="35"/>
      <c r="J32" s="35"/>
      <c r="K32" s="35"/>
      <c r="L32" s="35"/>
      <c r="M32" s="36"/>
    </row>
    <row r="33" spans="1:13">
      <c r="A33" s="442"/>
      <c r="B33" s="426" t="s">
        <v>170</v>
      </c>
      <c r="C33" s="47"/>
      <c r="D33" s="47"/>
      <c r="E33" s="47"/>
      <c r="F33" s="47"/>
      <c r="G33" s="47"/>
      <c r="H33" s="47"/>
      <c r="I33" s="47"/>
      <c r="J33" s="47"/>
      <c r="K33" s="47"/>
      <c r="M33" s="65"/>
    </row>
    <row r="34" spans="1:13">
      <c r="A34" s="442"/>
      <c r="B34" s="427"/>
      <c r="C34" s="38" t="s">
        <v>171</v>
      </c>
      <c r="D34" s="48">
        <v>2019</v>
      </c>
      <c r="E34" s="49"/>
      <c r="F34" s="38" t="s">
        <v>172</v>
      </c>
      <c r="G34" s="50" t="s">
        <v>235</v>
      </c>
      <c r="H34" s="49"/>
      <c r="I34" s="46"/>
      <c r="J34" s="49"/>
      <c r="K34" s="49"/>
      <c r="M34" s="65"/>
    </row>
    <row r="35" spans="1:13">
      <c r="A35" s="442"/>
      <c r="B35" s="428"/>
      <c r="C35" s="35"/>
      <c r="D35" s="51"/>
      <c r="E35" s="52"/>
      <c r="F35" s="35"/>
      <c r="G35" s="52"/>
      <c r="H35" s="52"/>
      <c r="I35" s="53"/>
      <c r="J35" s="52"/>
      <c r="K35" s="52"/>
      <c r="M35" s="65"/>
    </row>
    <row r="36" spans="1:13">
      <c r="A36" s="442"/>
      <c r="B36" s="119" t="s">
        <v>132</v>
      </c>
      <c r="C36" s="54"/>
      <c r="D36" s="54"/>
      <c r="E36" s="54"/>
      <c r="F36" s="54"/>
      <c r="G36" s="54"/>
      <c r="H36" s="54"/>
      <c r="I36" s="54"/>
      <c r="J36" s="54"/>
      <c r="K36" s="54"/>
      <c r="L36" s="54"/>
      <c r="M36" s="55"/>
    </row>
    <row r="37" spans="1:13">
      <c r="A37" s="442"/>
      <c r="B37" s="119"/>
      <c r="C37" s="6"/>
      <c r="D37" s="7">
        <v>2019</v>
      </c>
      <c r="E37" s="7"/>
      <c r="F37" s="8">
        <v>2020</v>
      </c>
      <c r="G37" s="8"/>
      <c r="H37" s="8">
        <v>2021</v>
      </c>
      <c r="I37" s="7"/>
      <c r="J37" s="7">
        <v>2022</v>
      </c>
      <c r="L37" s="7">
        <v>2023</v>
      </c>
      <c r="M37" s="55"/>
    </row>
    <row r="38" spans="1:13">
      <c r="A38" s="442"/>
      <c r="B38" s="119"/>
      <c r="C38" s="6"/>
      <c r="D38" s="132">
        <v>8</v>
      </c>
      <c r="E38" s="10"/>
      <c r="F38" s="132">
        <v>10</v>
      </c>
      <c r="G38" s="10"/>
      <c r="H38" s="132">
        <v>11.875</v>
      </c>
      <c r="I38" s="10"/>
      <c r="J38" s="132">
        <v>13.75</v>
      </c>
      <c r="L38" s="132">
        <v>15.625</v>
      </c>
      <c r="M38" s="118"/>
    </row>
    <row r="39" spans="1:13">
      <c r="A39" s="442"/>
      <c r="B39" s="119"/>
      <c r="C39" s="6"/>
      <c r="D39" s="7">
        <v>2024</v>
      </c>
      <c r="E39" s="7"/>
      <c r="F39" s="8">
        <v>2025</v>
      </c>
      <c r="G39" s="8"/>
      <c r="H39" s="8">
        <v>2026</v>
      </c>
      <c r="I39" s="7"/>
      <c r="J39" s="7">
        <v>2027</v>
      </c>
      <c r="L39" s="7">
        <v>2028</v>
      </c>
      <c r="M39" s="27"/>
    </row>
    <row r="40" spans="1:13">
      <c r="A40" s="442"/>
      <c r="B40" s="119"/>
      <c r="C40" s="6"/>
      <c r="D40" s="132">
        <v>17.5</v>
      </c>
      <c r="E40" s="132"/>
      <c r="F40" s="132">
        <v>19.375</v>
      </c>
      <c r="G40" s="132"/>
      <c r="H40" s="132">
        <v>21.25</v>
      </c>
      <c r="I40" s="132"/>
      <c r="J40" s="132">
        <v>23.125</v>
      </c>
      <c r="L40" s="132">
        <v>25</v>
      </c>
      <c r="M40" s="118"/>
    </row>
    <row r="41" spans="1:13">
      <c r="A41" s="442"/>
      <c r="B41" s="119"/>
      <c r="C41" s="6"/>
      <c r="E41" s="7"/>
      <c r="F41" s="7"/>
      <c r="G41" s="7"/>
      <c r="H41" s="8"/>
      <c r="I41" s="8"/>
      <c r="J41" s="8"/>
      <c r="K41" s="7"/>
      <c r="L41" s="7"/>
      <c r="M41" s="27"/>
    </row>
    <row r="42" spans="1:13">
      <c r="A42" s="442"/>
      <c r="B42" s="119"/>
      <c r="C42" s="6"/>
      <c r="E42" s="10"/>
      <c r="F42" s="121"/>
      <c r="G42" s="10"/>
      <c r="H42" s="121"/>
      <c r="I42" s="10"/>
      <c r="J42" s="121"/>
      <c r="K42" s="10"/>
      <c r="L42" s="121"/>
      <c r="M42" s="118"/>
    </row>
    <row r="43" spans="1:13">
      <c r="A43" s="442"/>
      <c r="B43" s="119"/>
      <c r="C43" s="6"/>
      <c r="D43" s="11"/>
      <c r="E43" s="117"/>
      <c r="F43" s="11" t="s">
        <v>180</v>
      </c>
      <c r="G43" s="117"/>
      <c r="H43" s="11"/>
      <c r="I43" s="117"/>
      <c r="J43" s="11"/>
      <c r="K43" s="117"/>
      <c r="L43" s="11"/>
      <c r="M43" s="118"/>
    </row>
    <row r="44" spans="1:13">
      <c r="A44" s="442"/>
      <c r="B44" s="119"/>
      <c r="C44" s="6"/>
      <c r="D44" s="121"/>
      <c r="E44" s="10"/>
      <c r="F44" s="444">
        <v>25</v>
      </c>
      <c r="G44" s="445"/>
      <c r="H44" s="446"/>
      <c r="I44" s="446"/>
      <c r="J44" s="11"/>
      <c r="K44" s="117"/>
      <c r="L44" s="11"/>
      <c r="M44" s="118"/>
    </row>
    <row r="45" spans="1:13" ht="18" customHeight="1">
      <c r="A45" s="442"/>
      <c r="B45" s="426" t="s">
        <v>173</v>
      </c>
      <c r="C45" s="56"/>
      <c r="D45" s="56"/>
      <c r="E45" s="56"/>
      <c r="F45" s="56"/>
      <c r="G45" s="56"/>
      <c r="H45" s="56"/>
      <c r="I45" s="56"/>
      <c r="J45" s="56"/>
      <c r="K45" s="56"/>
      <c r="M45" s="65"/>
    </row>
    <row r="46" spans="1:13">
      <c r="A46" s="442"/>
      <c r="B46" s="427"/>
      <c r="D46" s="57" t="s">
        <v>174</v>
      </c>
      <c r="E46" s="58" t="s">
        <v>107</v>
      </c>
      <c r="F46" s="447" t="s">
        <v>181</v>
      </c>
      <c r="G46" s="420"/>
      <c r="H46" s="7"/>
      <c r="I46" s="77" t="s">
        <v>127</v>
      </c>
      <c r="J46" s="59"/>
      <c r="K46" s="59"/>
      <c r="M46" s="65"/>
    </row>
    <row r="47" spans="1:13">
      <c r="A47" s="442"/>
      <c r="B47" s="427"/>
      <c r="D47" s="60"/>
      <c r="E47" s="32" t="s">
        <v>233</v>
      </c>
      <c r="F47" s="447"/>
      <c r="G47" s="421"/>
      <c r="H47" s="38"/>
      <c r="I47" s="422"/>
      <c r="J47" s="422"/>
      <c r="K47" s="61"/>
      <c r="M47" s="65"/>
    </row>
    <row r="48" spans="1:13">
      <c r="A48" s="442"/>
      <c r="B48" s="428"/>
      <c r="C48" s="62"/>
      <c r="D48" s="62"/>
      <c r="E48" s="62"/>
      <c r="F48" s="62"/>
      <c r="G48" s="62"/>
      <c r="H48" s="62"/>
      <c r="I48" s="62"/>
      <c r="J48" s="62"/>
      <c r="K48" s="62"/>
      <c r="M48" s="65"/>
    </row>
    <row r="49" spans="1:13" ht="15.65" customHeight="1">
      <c r="A49" s="442"/>
      <c r="B49" s="69" t="s">
        <v>140</v>
      </c>
      <c r="C49" s="415" t="s">
        <v>312</v>
      </c>
      <c r="D49" s="416"/>
      <c r="E49" s="416"/>
      <c r="F49" s="416"/>
      <c r="G49" s="416"/>
      <c r="H49" s="416"/>
      <c r="I49" s="416"/>
      <c r="J49" s="416"/>
      <c r="K49" s="416"/>
      <c r="L49" s="416"/>
      <c r="M49" s="417"/>
    </row>
    <row r="50" spans="1:13" ht="15.65" customHeight="1">
      <c r="A50" s="442"/>
      <c r="B50" s="69" t="s">
        <v>141</v>
      </c>
      <c r="C50" s="415" t="s">
        <v>1418</v>
      </c>
      <c r="D50" s="416"/>
      <c r="E50" s="416"/>
      <c r="F50" s="416"/>
      <c r="G50" s="416"/>
      <c r="H50" s="416"/>
      <c r="I50" s="416"/>
      <c r="J50" s="416"/>
      <c r="K50" s="416"/>
      <c r="L50" s="416"/>
      <c r="M50" s="417"/>
    </row>
    <row r="51" spans="1:13">
      <c r="A51" s="442"/>
      <c r="B51" s="69" t="s">
        <v>142</v>
      </c>
      <c r="C51" s="143">
        <v>0</v>
      </c>
      <c r="D51" s="13"/>
      <c r="E51" s="13"/>
      <c r="F51" s="13"/>
      <c r="G51" s="13"/>
      <c r="H51" s="13"/>
      <c r="I51" s="13"/>
      <c r="J51" s="13"/>
      <c r="K51" s="13"/>
      <c r="L51" s="13"/>
      <c r="M51" s="14"/>
    </row>
    <row r="52" spans="1:13">
      <c r="A52" s="443"/>
      <c r="B52" s="69" t="s">
        <v>143</v>
      </c>
      <c r="C52" s="143">
        <v>2019</v>
      </c>
      <c r="D52" s="13"/>
      <c r="E52" s="13"/>
      <c r="F52" s="13"/>
      <c r="G52" s="13"/>
      <c r="H52" s="13"/>
      <c r="I52" s="13"/>
      <c r="J52" s="13"/>
      <c r="K52" s="13"/>
      <c r="L52" s="13"/>
      <c r="M52" s="14"/>
    </row>
    <row r="53" spans="1:13" ht="15.75" customHeight="1">
      <c r="A53" s="435" t="s">
        <v>185</v>
      </c>
      <c r="B53" s="70" t="s">
        <v>144</v>
      </c>
      <c r="C53" s="438" t="s">
        <v>264</v>
      </c>
      <c r="D53" s="438"/>
      <c r="E53" s="438"/>
      <c r="F53" s="438"/>
      <c r="G53" s="438"/>
      <c r="H53" s="438"/>
      <c r="I53" s="438"/>
      <c r="J53" s="438"/>
      <c r="K53" s="438"/>
      <c r="L53" s="438"/>
      <c r="M53" s="439"/>
    </row>
    <row r="54" spans="1:13">
      <c r="A54" s="436"/>
      <c r="B54" s="70" t="s">
        <v>145</v>
      </c>
      <c r="C54" s="438" t="s">
        <v>219</v>
      </c>
      <c r="D54" s="438"/>
      <c r="E54" s="438"/>
      <c r="F54" s="438"/>
      <c r="G54" s="438"/>
      <c r="H54" s="438"/>
      <c r="I54" s="438"/>
      <c r="J54" s="438"/>
      <c r="K54" s="438"/>
      <c r="L54" s="438"/>
      <c r="M54" s="439"/>
    </row>
    <row r="55" spans="1:13">
      <c r="A55" s="436"/>
      <c r="B55" s="70" t="s">
        <v>146</v>
      </c>
      <c r="C55" s="418" t="s">
        <v>265</v>
      </c>
      <c r="D55" s="419"/>
      <c r="E55" s="419"/>
      <c r="F55" s="419"/>
      <c r="G55" s="419"/>
      <c r="H55" s="419"/>
      <c r="I55" s="419"/>
      <c r="J55" s="419"/>
      <c r="K55" s="419"/>
      <c r="L55" s="419"/>
      <c r="M55" s="419"/>
    </row>
    <row r="56" spans="1:13" ht="15.75" customHeight="1">
      <c r="A56" s="436"/>
      <c r="B56" s="71" t="s">
        <v>147</v>
      </c>
      <c r="C56" s="438" t="s">
        <v>206</v>
      </c>
      <c r="D56" s="438"/>
      <c r="E56" s="438"/>
      <c r="F56" s="438"/>
      <c r="G56" s="438"/>
      <c r="H56" s="438"/>
      <c r="I56" s="438"/>
      <c r="J56" s="438"/>
      <c r="K56" s="438"/>
      <c r="L56" s="438"/>
      <c r="M56" s="439"/>
    </row>
    <row r="57" spans="1:13" ht="15.75" customHeight="1">
      <c r="A57" s="436"/>
      <c r="B57" s="70" t="s">
        <v>148</v>
      </c>
      <c r="C57" s="440" t="s">
        <v>208</v>
      </c>
      <c r="D57" s="438"/>
      <c r="E57" s="438"/>
      <c r="F57" s="438"/>
      <c r="G57" s="438"/>
      <c r="H57" s="438"/>
      <c r="I57" s="438"/>
      <c r="J57" s="438"/>
      <c r="K57" s="438"/>
      <c r="L57" s="438"/>
      <c r="M57" s="439"/>
    </row>
    <row r="58" spans="1:13" ht="16" thickBot="1">
      <c r="A58" s="437"/>
      <c r="B58" s="70" t="s">
        <v>149</v>
      </c>
      <c r="C58" s="438" t="s">
        <v>266</v>
      </c>
      <c r="D58" s="438"/>
      <c r="E58" s="438"/>
      <c r="F58" s="438"/>
      <c r="G58" s="438"/>
      <c r="H58" s="438"/>
      <c r="I58" s="438"/>
      <c r="J58" s="438"/>
      <c r="K58" s="438"/>
      <c r="L58" s="438"/>
      <c r="M58" s="439"/>
    </row>
    <row r="59" spans="1:13" ht="15.75" customHeight="1">
      <c r="A59" s="435" t="s">
        <v>191</v>
      </c>
      <c r="B59" s="72" t="s">
        <v>177</v>
      </c>
      <c r="C59" s="438" t="s">
        <v>1499</v>
      </c>
      <c r="D59" s="438"/>
      <c r="E59" s="438"/>
      <c r="F59" s="438"/>
      <c r="G59" s="438"/>
      <c r="H59" s="438"/>
      <c r="I59" s="438"/>
      <c r="J59" s="438"/>
      <c r="K59" s="438"/>
      <c r="L59" s="438"/>
      <c r="M59" s="439"/>
    </row>
    <row r="60" spans="1:13" ht="30" customHeight="1">
      <c r="A60" s="436"/>
      <c r="B60" s="72" t="s">
        <v>178</v>
      </c>
      <c r="C60" s="438" t="s">
        <v>576</v>
      </c>
      <c r="D60" s="438"/>
      <c r="E60" s="438"/>
      <c r="F60" s="438"/>
      <c r="G60" s="438"/>
      <c r="H60" s="438"/>
      <c r="I60" s="438"/>
      <c r="J60" s="438"/>
      <c r="K60" s="438"/>
      <c r="L60" s="438"/>
      <c r="M60" s="439"/>
    </row>
    <row r="61" spans="1:13" ht="30" customHeight="1" thickBot="1">
      <c r="A61" s="436"/>
      <c r="B61" s="73" t="s">
        <v>6</v>
      </c>
      <c r="C61" s="438" t="s">
        <v>265</v>
      </c>
      <c r="D61" s="438"/>
      <c r="E61" s="438"/>
      <c r="F61" s="438"/>
      <c r="G61" s="438"/>
      <c r="H61" s="438"/>
      <c r="I61" s="438"/>
      <c r="J61" s="438"/>
      <c r="K61" s="438"/>
      <c r="L61" s="438"/>
      <c r="M61" s="439"/>
    </row>
    <row r="62" spans="1:13" ht="16" thickBot="1">
      <c r="A62" s="87" t="s">
        <v>150</v>
      </c>
      <c r="B62" s="74"/>
      <c r="C62" s="448" t="s">
        <v>151</v>
      </c>
      <c r="D62" s="449"/>
      <c r="E62" s="449"/>
      <c r="F62" s="449"/>
      <c r="G62" s="449"/>
      <c r="H62" s="449"/>
      <c r="I62" s="449"/>
      <c r="J62" s="449"/>
      <c r="K62" s="449"/>
      <c r="L62" s="449"/>
      <c r="M62" s="450"/>
    </row>
  </sheetData>
  <mergeCells count="63">
    <mergeCell ref="A59:A61"/>
    <mergeCell ref="C59:M59"/>
    <mergeCell ref="C60:M60"/>
    <mergeCell ref="C61:M61"/>
    <mergeCell ref="A53:A58"/>
    <mergeCell ref="C53:M53"/>
    <mergeCell ref="C54:M54"/>
    <mergeCell ref="C55:M55"/>
    <mergeCell ref="C56:M56"/>
    <mergeCell ref="G46:G47"/>
    <mergeCell ref="I47:J47"/>
    <mergeCell ref="C49:M49"/>
    <mergeCell ref="C50:M50"/>
    <mergeCell ref="C62:M62"/>
    <mergeCell ref="C57:M57"/>
    <mergeCell ref="C58:M58"/>
    <mergeCell ref="C17:M17"/>
    <mergeCell ref="A18:A52"/>
    <mergeCell ref="B19:B25"/>
    <mergeCell ref="B26:B29"/>
    <mergeCell ref="J31:L31"/>
    <mergeCell ref="B33:B35"/>
    <mergeCell ref="F44:G44"/>
    <mergeCell ref="H44:I44"/>
    <mergeCell ref="B45:B48"/>
    <mergeCell ref="A2:A17"/>
    <mergeCell ref="C2:M2"/>
    <mergeCell ref="C3:M3"/>
    <mergeCell ref="B8:B10"/>
    <mergeCell ref="C9:D9"/>
    <mergeCell ref="F9:G9"/>
    <mergeCell ref="F46:F47"/>
    <mergeCell ref="C13:D13"/>
    <mergeCell ref="F13:G13"/>
    <mergeCell ref="I13:J13"/>
    <mergeCell ref="L13:M13"/>
    <mergeCell ref="C16:D16"/>
    <mergeCell ref="F16:G16"/>
    <mergeCell ref="I16:J16"/>
    <mergeCell ref="L16:M16"/>
    <mergeCell ref="C14:D14"/>
    <mergeCell ref="F14:G14"/>
    <mergeCell ref="I14:J14"/>
    <mergeCell ref="L14:M14"/>
    <mergeCell ref="C15:D15"/>
    <mergeCell ref="F15:G15"/>
    <mergeCell ref="I15:J15"/>
    <mergeCell ref="L15:M15"/>
    <mergeCell ref="C11:D11"/>
    <mergeCell ref="F11:G11"/>
    <mergeCell ref="I11:J11"/>
    <mergeCell ref="L11:M11"/>
    <mergeCell ref="C12:D12"/>
    <mergeCell ref="F12:G12"/>
    <mergeCell ref="I12:J12"/>
    <mergeCell ref="L12:M12"/>
    <mergeCell ref="F4:G4"/>
    <mergeCell ref="I9:J9"/>
    <mergeCell ref="L9:M9"/>
    <mergeCell ref="C10:D10"/>
    <mergeCell ref="F10:G10"/>
    <mergeCell ref="I10:J10"/>
    <mergeCell ref="L10:M10"/>
  </mergeCells>
  <dataValidations count="4">
    <dataValidation allowBlank="1" showInputMessage="1" showErrorMessage="1" prompt="Seleccione de la lista desplegable" sqref="H7 B7 B4"/>
    <dataValidation allowBlank="1" showInputMessage="1" showErrorMessage="1" prompt="Selecciones de la lista desplegable" sqref="B18"/>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57"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'F:\Users\jsserrano\Desktop\Daniel Serrano\Alcaldía\PPTIMA\Fases\Formulación\[Matriz de Plan de Accion ( V2 2018).xlsx]Desplegables'!#REF!</xm:f>
          </x14:formula1>
          <xm:sqref>G46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38585"/>
  </sheetPr>
  <dimension ref="A1:M59"/>
  <sheetViews>
    <sheetView topLeftCell="A4"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307</v>
      </c>
      <c r="C1" s="89"/>
      <c r="D1" s="89"/>
      <c r="E1" s="89"/>
      <c r="F1" s="89"/>
      <c r="G1" s="89"/>
      <c r="H1" s="89"/>
      <c r="I1" s="89"/>
      <c r="J1" s="89"/>
      <c r="K1" s="89"/>
      <c r="L1" s="89"/>
      <c r="M1" s="90"/>
    </row>
    <row r="2" spans="1:13" ht="22" customHeight="1">
      <c r="A2" s="457" t="s">
        <v>152</v>
      </c>
      <c r="B2" s="68" t="s">
        <v>113</v>
      </c>
      <c r="C2" s="432" t="str">
        <f>'Plan de acción'!AB33</f>
        <v>Porcentaje de avance en la creación y expedición de Decreto para regular aspectos institucionales de servicio a la ciudadanía</v>
      </c>
      <c r="D2" s="433"/>
      <c r="E2" s="433"/>
      <c r="F2" s="433"/>
      <c r="G2" s="433"/>
      <c r="H2" s="433"/>
      <c r="I2" s="433"/>
      <c r="J2" s="433"/>
      <c r="K2" s="433"/>
      <c r="L2" s="433"/>
      <c r="M2" s="434"/>
    </row>
    <row r="3" spans="1:13" ht="40" customHeight="1">
      <c r="A3" s="458"/>
      <c r="B3" s="69" t="s">
        <v>231</v>
      </c>
      <c r="C3" s="460" t="str">
        <f>C11</f>
        <v>El indicador mide la expedición de un decreto para regular e integrar aspectos institucionales de servicio a la ciudadanía, entre los cuales se incluye la regulación de las instancias de coordinación de las entidades distritales para la implementación de la Política Pública Distrital de Servicio a la Ciudadanía. Conforme a las solicitudes de la Secretaría Distrital de Planeación, el decreto deberá incorporar el enfoque diferencial por orientación sexual e identidad de género.</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71" t="s">
        <v>1424</v>
      </c>
      <c r="D11" s="472"/>
      <c r="E11" s="472"/>
      <c r="F11" s="472"/>
      <c r="G11" s="472"/>
      <c r="H11" s="472"/>
      <c r="I11" s="472"/>
      <c r="J11" s="472"/>
      <c r="K11" s="472"/>
      <c r="L11" s="472"/>
      <c r="M11" s="473"/>
    </row>
    <row r="12" spans="1:13" ht="75.650000000000006" customHeight="1">
      <c r="A12" s="458"/>
      <c r="B12" s="69" t="s">
        <v>229</v>
      </c>
      <c r="C12" s="466" t="s">
        <v>306</v>
      </c>
      <c r="D12" s="430"/>
      <c r="E12" s="430"/>
      <c r="F12" s="430"/>
      <c r="G12" s="430"/>
      <c r="H12" s="430"/>
      <c r="I12" s="430"/>
      <c r="J12" s="430"/>
      <c r="K12" s="430"/>
      <c r="L12" s="430"/>
      <c r="M12" s="467"/>
    </row>
    <row r="13" spans="1:13" ht="124">
      <c r="A13" s="459"/>
      <c r="B13" s="302" t="s">
        <v>1763</v>
      </c>
      <c r="C13" s="304" t="str">
        <f>'Plan de acción'!AD33</f>
        <v>16. Paz, Justicia e Instituciones Sólidas</v>
      </c>
      <c r="D13" s="37"/>
      <c r="E13" s="306" t="s">
        <v>1535</v>
      </c>
      <c r="F13" s="38" t="str">
        <f>'Plan de acción'!AE33</f>
        <v>16.6 Crear a todos los niveles instituciones eficaces y transparentes que rindan cuentas</v>
      </c>
      <c r="G13" s="38"/>
      <c r="H13" s="38"/>
      <c r="I13" s="38"/>
      <c r="J13" s="38"/>
      <c r="K13" s="38"/>
      <c r="M13" s="65"/>
    </row>
    <row r="14" spans="1:13">
      <c r="A14" s="451" t="s">
        <v>114</v>
      </c>
      <c r="B14" s="69" t="s">
        <v>1613</v>
      </c>
      <c r="C14" s="124" t="str">
        <f>'Plan de acción'!AF33</f>
        <v>Diferencial;
Género</v>
      </c>
      <c r="D14" s="80"/>
      <c r="E14" s="80"/>
      <c r="F14" s="80"/>
      <c r="G14" s="80"/>
      <c r="H14" s="80"/>
      <c r="I14" s="80"/>
      <c r="J14" s="80"/>
      <c r="K14" s="80"/>
      <c r="M14" s="65"/>
    </row>
    <row r="15" spans="1:13" ht="49" customHeight="1">
      <c r="A15" s="452"/>
      <c r="B15" s="69" t="s">
        <v>115</v>
      </c>
      <c r="C15" s="453" t="str">
        <f>'Plan de acción'!AC33</f>
        <v>(Sumatoria de fases de creación y expedición del Decreto para regular aspectos institucionales de Servicio a la Ciudadanía completadas / Sumatoria de fases de creación y expedición del Decreto para regular aspectos institucionales de Servicio a la Ciudadanía planeadas) x 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t="s">
        <v>233</v>
      </c>
      <c r="K19" s="29" t="s">
        <v>125</v>
      </c>
      <c r="L19" s="30"/>
      <c r="M19" s="31"/>
    </row>
    <row r="20" spans="1:13">
      <c r="A20" s="452"/>
      <c r="B20" s="427"/>
      <c r="C20" s="29" t="s">
        <v>126</v>
      </c>
      <c r="D20" s="33" t="s">
        <v>233</v>
      </c>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t="s">
        <v>1311</v>
      </c>
      <c r="E27" s="38"/>
      <c r="F27" s="46" t="s">
        <v>130</v>
      </c>
      <c r="G27" s="32"/>
      <c r="H27" s="38"/>
      <c r="I27" s="46" t="s">
        <v>131</v>
      </c>
      <c r="J27" s="429"/>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332</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100</v>
      </c>
      <c r="E34" s="10"/>
      <c r="F34" s="102"/>
      <c r="G34" s="10"/>
      <c r="H34" s="103"/>
      <c r="I34" s="10"/>
      <c r="J34" s="103"/>
      <c r="K34" s="10"/>
      <c r="L34" s="103"/>
      <c r="M34" s="118"/>
    </row>
    <row r="35" spans="1:13">
      <c r="A35" s="452"/>
      <c r="B35" s="427"/>
      <c r="C35" s="6"/>
      <c r="D35" s="7">
        <v>2024</v>
      </c>
      <c r="E35" s="7"/>
      <c r="F35" s="8">
        <v>2025</v>
      </c>
      <c r="G35" s="8"/>
      <c r="H35" s="8">
        <v>2026</v>
      </c>
      <c r="I35" s="7"/>
      <c r="J35" s="7">
        <v>2027</v>
      </c>
      <c r="L35" s="7">
        <v>2028</v>
      </c>
      <c r="M35" s="27"/>
    </row>
    <row r="36" spans="1:13">
      <c r="A36" s="452"/>
      <c r="B36" s="427"/>
      <c r="C36" s="6"/>
      <c r="D36" s="103"/>
      <c r="E36" s="10"/>
      <c r="F36" s="103"/>
      <c r="G36" s="10"/>
      <c r="H36" s="103"/>
      <c r="I36" s="10"/>
      <c r="J36" s="103"/>
      <c r="K36" s="10"/>
      <c r="L36" s="103"/>
      <c r="M36" s="118"/>
    </row>
    <row r="37" spans="1:13">
      <c r="A37" s="452"/>
      <c r="B37" s="427"/>
      <c r="C37" s="6"/>
      <c r="E37" s="7"/>
      <c r="F37" s="7"/>
      <c r="G37" s="7"/>
      <c r="H37" s="8"/>
      <c r="I37" s="8"/>
      <c r="J37" s="8"/>
      <c r="K37" s="7"/>
      <c r="L37" s="7"/>
      <c r="M37" s="27"/>
    </row>
    <row r="38" spans="1:13">
      <c r="A38" s="452"/>
      <c r="B38" s="427"/>
      <c r="C38" s="6"/>
      <c r="D38" s="103"/>
      <c r="E38" s="10"/>
      <c r="F38" s="121"/>
      <c r="G38" s="10"/>
      <c r="H38" s="121"/>
      <c r="I38" s="10"/>
      <c r="J38" s="121"/>
      <c r="K38" s="10"/>
      <c r="L38" s="121"/>
      <c r="M38" s="118"/>
    </row>
    <row r="39" spans="1:13">
      <c r="A39" s="452"/>
      <c r="B39" s="427"/>
      <c r="C39" s="6"/>
      <c r="D39" s="11"/>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1258</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c r="A51" s="436"/>
      <c r="B51" s="70" t="s">
        <v>145</v>
      </c>
      <c r="C51" s="438" t="s">
        <v>219</v>
      </c>
      <c r="D51" s="438"/>
      <c r="E51" s="438"/>
      <c r="F51" s="438"/>
      <c r="G51" s="438"/>
      <c r="H51" s="438"/>
      <c r="I51" s="438"/>
      <c r="J51" s="438"/>
      <c r="K51" s="438"/>
      <c r="L51" s="438"/>
      <c r="M51" s="439"/>
    </row>
    <row r="52" spans="1:13">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38585"/>
  </sheetPr>
  <dimension ref="A1:M59"/>
  <sheetViews>
    <sheetView topLeftCell="A5"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308</v>
      </c>
      <c r="C1" s="89"/>
      <c r="D1" s="89"/>
      <c r="E1" s="89"/>
      <c r="F1" s="89"/>
      <c r="G1" s="89"/>
      <c r="H1" s="89"/>
      <c r="I1" s="89"/>
      <c r="J1" s="89"/>
      <c r="K1" s="89"/>
      <c r="L1" s="89"/>
      <c r="M1" s="90"/>
    </row>
    <row r="2" spans="1:13" ht="22" customHeight="1">
      <c r="A2" s="457" t="s">
        <v>152</v>
      </c>
      <c r="B2" s="68" t="s">
        <v>113</v>
      </c>
      <c r="C2" s="432" t="str">
        <f>'Plan de acción'!AB34</f>
        <v>Porcentaje de avance en la creación de documento de lineamientos para el ejercicio del rol de defensor de la ciudadanía</v>
      </c>
      <c r="D2" s="433"/>
      <c r="E2" s="433"/>
      <c r="F2" s="433"/>
      <c r="G2" s="433"/>
      <c r="H2" s="433"/>
      <c r="I2" s="433"/>
      <c r="J2" s="433"/>
      <c r="K2" s="433"/>
      <c r="L2" s="433"/>
      <c r="M2" s="434"/>
    </row>
    <row r="3" spans="1:13" ht="40" customHeight="1">
      <c r="A3" s="458"/>
      <c r="B3" s="69" t="s">
        <v>231</v>
      </c>
      <c r="C3" s="460" t="str">
        <f>C11</f>
        <v>El Defensor de la Ciudadanía se define como un directivo encargado de garantizar la implementación de la Política Pública Distrital de Servicio a la Ciudadanía, velar por la disposición de los recursos necesarios para la prestación efectiva de servicios y adoptar las medidas necesarias para que la ciudadanía obtenga respuestas de fondo a sus peticiones, entre otras acciones (Decreto 392 de 2018). Sin embargo, no existe un consenso entre las entidades respecto a la forma concreta en que se debe implementar esta figura y a los procedimientos que debe seguir el Defensor para llevar a cabo estas funciones. Por lo tanto, la Secretaría General emitirá un documentos con los lineamientos para el ejercicio de esta figura. El indicador mide la expedición de un documento de lineamientos para el ejercicio del rol de defensor del ciudadano.
Conforme a las solicitudes de la Secretaría Distrital de Planeación, el documento deberá incorporar el enfoque diferencial por orientación sexual e identidad de género.</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71" t="s">
        <v>1423</v>
      </c>
      <c r="D11" s="472"/>
      <c r="E11" s="472"/>
      <c r="F11" s="472"/>
      <c r="G11" s="472"/>
      <c r="H11" s="472"/>
      <c r="I11" s="472"/>
      <c r="J11" s="472"/>
      <c r="K11" s="472"/>
      <c r="L11" s="472"/>
      <c r="M11" s="473"/>
    </row>
    <row r="12" spans="1:13" ht="75.650000000000006" customHeight="1">
      <c r="A12" s="458"/>
      <c r="B12" s="69" t="s">
        <v>229</v>
      </c>
      <c r="C12" s="466" t="s">
        <v>306</v>
      </c>
      <c r="D12" s="430"/>
      <c r="E12" s="430"/>
      <c r="F12" s="430"/>
      <c r="G12" s="430"/>
      <c r="H12" s="430"/>
      <c r="I12" s="430"/>
      <c r="J12" s="430"/>
      <c r="K12" s="430"/>
      <c r="L12" s="430"/>
      <c r="M12" s="467"/>
    </row>
    <row r="13" spans="1:13" ht="124">
      <c r="A13" s="459"/>
      <c r="B13" s="302" t="s">
        <v>1763</v>
      </c>
      <c r="C13" s="304" t="str">
        <f>'Plan de acción'!AD34</f>
        <v>16. Paz, Justicia e Instituciones Sólidas</v>
      </c>
      <c r="D13" s="37"/>
      <c r="E13" s="306" t="s">
        <v>1535</v>
      </c>
      <c r="F13" s="38" t="str">
        <f>'Plan de acción'!AE34</f>
        <v>16.6 Crear a todos los niveles instituciones eficaces y transparentes que rindan cuentas</v>
      </c>
      <c r="G13" s="38"/>
      <c r="H13" s="38"/>
      <c r="I13" s="38"/>
      <c r="J13" s="38"/>
      <c r="K13" s="38"/>
      <c r="M13" s="65"/>
    </row>
    <row r="14" spans="1:13">
      <c r="A14" s="451" t="s">
        <v>114</v>
      </c>
      <c r="B14" s="69" t="s">
        <v>1613</v>
      </c>
      <c r="C14" s="124" t="str">
        <f>'Plan de acción'!AF34</f>
        <v>Derechos Humanos;
Diferencial;
Género</v>
      </c>
      <c r="D14" s="80"/>
      <c r="E14" s="80"/>
      <c r="F14" s="80"/>
      <c r="G14" s="80"/>
      <c r="H14" s="80"/>
      <c r="I14" s="80"/>
      <c r="J14" s="80"/>
      <c r="K14" s="80"/>
      <c r="M14" s="65"/>
    </row>
    <row r="15" spans="1:13" ht="49" customHeight="1">
      <c r="A15" s="452"/>
      <c r="B15" s="69" t="s">
        <v>115</v>
      </c>
      <c r="C15" s="453" t="str">
        <f>'Plan de acción'!AC34</f>
        <v>(Sumatoria de fases de creación de documento de lineamientos para el ejercicio del rol de defensor de la ciudadanía completadas / Sumatoria de fases de creación y socialización de documento de lineamientos para el ejercicio del rol de defensor de la ciudadanía planeadas) x 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t="s">
        <v>233</v>
      </c>
      <c r="K19" s="29" t="s">
        <v>125</v>
      </c>
      <c r="L19" s="30"/>
      <c r="M19" s="31"/>
    </row>
    <row r="20" spans="1:13">
      <c r="A20" s="452"/>
      <c r="B20" s="427"/>
      <c r="C20" s="29" t="s">
        <v>126</v>
      </c>
      <c r="D20" s="33" t="s">
        <v>233</v>
      </c>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t="s">
        <v>1311</v>
      </c>
      <c r="E27" s="38"/>
      <c r="F27" s="46" t="s">
        <v>130</v>
      </c>
      <c r="G27" s="32"/>
      <c r="H27" s="38"/>
      <c r="I27" s="46" t="s">
        <v>131</v>
      </c>
      <c r="J27" s="429"/>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332</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100</v>
      </c>
      <c r="E34" s="10"/>
      <c r="F34" s="102"/>
      <c r="G34" s="10"/>
      <c r="H34" s="103"/>
      <c r="I34" s="10"/>
      <c r="J34" s="103"/>
      <c r="K34" s="10"/>
      <c r="L34" s="103"/>
      <c r="M34" s="118"/>
    </row>
    <row r="35" spans="1:13">
      <c r="A35" s="452"/>
      <c r="B35" s="427"/>
      <c r="C35" s="6"/>
      <c r="D35" s="7">
        <v>2024</v>
      </c>
      <c r="E35" s="7"/>
      <c r="F35" s="8">
        <v>2025</v>
      </c>
      <c r="G35" s="8"/>
      <c r="H35" s="8">
        <v>2026</v>
      </c>
      <c r="I35" s="7"/>
      <c r="J35" s="7">
        <v>2027</v>
      </c>
      <c r="L35" s="7">
        <v>2028</v>
      </c>
      <c r="M35" s="27"/>
    </row>
    <row r="36" spans="1:13">
      <c r="A36" s="452"/>
      <c r="B36" s="427"/>
      <c r="C36" s="6"/>
      <c r="D36" s="103"/>
      <c r="E36" s="10"/>
      <c r="F36" s="103"/>
      <c r="G36" s="10"/>
      <c r="H36" s="103"/>
      <c r="I36" s="10"/>
      <c r="J36" s="103"/>
      <c r="K36" s="10"/>
      <c r="L36" s="103"/>
      <c r="M36" s="118"/>
    </row>
    <row r="37" spans="1:13">
      <c r="A37" s="452"/>
      <c r="B37" s="427"/>
      <c r="C37" s="6"/>
      <c r="E37" s="7"/>
      <c r="F37" s="7" t="s">
        <v>159</v>
      </c>
      <c r="G37" s="7"/>
      <c r="H37" s="8" t="s">
        <v>160</v>
      </c>
      <c r="I37" s="8"/>
      <c r="J37" s="8" t="s">
        <v>161</v>
      </c>
      <c r="K37" s="7"/>
      <c r="L37" s="7" t="s">
        <v>163</v>
      </c>
      <c r="M37" s="27"/>
    </row>
    <row r="38" spans="1:13">
      <c r="A38" s="452"/>
      <c r="B38" s="427"/>
      <c r="C38" s="6"/>
      <c r="D38" s="103"/>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1259</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c r="A51" s="436"/>
      <c r="B51" s="70" t="s">
        <v>145</v>
      </c>
      <c r="C51" s="438" t="s">
        <v>219</v>
      </c>
      <c r="D51" s="438"/>
      <c r="E51" s="438"/>
      <c r="F51" s="438"/>
      <c r="G51" s="438"/>
      <c r="H51" s="438"/>
      <c r="I51" s="438"/>
      <c r="J51" s="438"/>
      <c r="K51" s="438"/>
      <c r="L51" s="438"/>
      <c r="M51" s="439"/>
    </row>
    <row r="52" spans="1:13">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tint="0.39997558519241921"/>
  </sheetPr>
  <dimension ref="A1:M65"/>
  <sheetViews>
    <sheetView topLeftCell="A13" zoomScale="80" zoomScaleNormal="80" workbookViewId="0">
      <selection activeCell="F20" sqref="F20"/>
    </sheetView>
  </sheetViews>
  <sheetFormatPr baseColWidth="10" defaultColWidth="11.453125" defaultRowHeight="15.5"/>
  <cols>
    <col min="1" max="1" width="25.1796875" style="12" customWidth="1"/>
    <col min="2" max="2" width="39.1796875" style="63" customWidth="1"/>
    <col min="3" max="3" width="16.81640625" style="12" customWidth="1"/>
    <col min="4" max="16384" width="11.453125" style="12"/>
  </cols>
  <sheetData>
    <row r="1" spans="1:13" ht="16" thickBot="1">
      <c r="A1" s="86"/>
      <c r="B1" s="88" t="s">
        <v>309</v>
      </c>
      <c r="C1" s="89"/>
      <c r="D1" s="89"/>
      <c r="E1" s="89"/>
      <c r="F1" s="89"/>
      <c r="G1" s="89"/>
      <c r="H1" s="89"/>
      <c r="I1" s="89"/>
      <c r="J1" s="89"/>
      <c r="K1" s="89"/>
      <c r="L1" s="89"/>
      <c r="M1" s="90"/>
    </row>
    <row r="2" spans="1:13" ht="22" customHeight="1">
      <c r="A2" s="457" t="s">
        <v>152</v>
      </c>
      <c r="B2" s="68" t="s">
        <v>113</v>
      </c>
      <c r="C2" s="432" t="str">
        <f>'Plan de acción'!AB35</f>
        <v>Entidades que reportan tener un sistema de asignación de turnos en los puntos de atención definidos</v>
      </c>
      <c r="D2" s="433"/>
      <c r="E2" s="433"/>
      <c r="F2" s="433"/>
      <c r="G2" s="433"/>
      <c r="H2" s="433"/>
      <c r="I2" s="433"/>
      <c r="J2" s="433"/>
      <c r="K2" s="433"/>
      <c r="L2" s="433"/>
      <c r="M2" s="434"/>
    </row>
    <row r="3" spans="1:13" ht="46.5" customHeight="1">
      <c r="A3" s="458"/>
      <c r="B3" s="69" t="s">
        <v>231</v>
      </c>
      <c r="C3" s="460" t="str">
        <f>C18</f>
        <v>Los sistemas de asignación de turnos permiten contar con datos detallados de las interacciones de la ciudadanía, por canal, punto, fecha, tipo de trámite y tiempos de atención o de espera. A través de estos sistemas, las entidades pueden tener una visión integral del estado de la atención de forma centralizada, contando con más herramientas para coordinar su operación de forma efectiva. A modo de ejemplo, se encuentra el tablero de control de la Red CADE, que es alimentado con datos de un sistema de asignación de turnos. El tablero despliega información en directo sobre los puntos de atención CADE y SuperCADE, con toda la información respecto a las interacciones, y resaltando aquellos con un estado crítico por tener tiempos muy altos o mucha concentración de usuarios. La entidades pueden responder a estas contingencias de manera oportuna, coordinandose para redistribuir su personal, además de usar la información disponible para generar estrategias coordinadas con soluciones de mediano y largo plazo. Ejemplo de esto son los planes de contingencia desarrollados entre la Secretaría General y diferentes entidades. 
Por otra parte, cabe resaltar que los sistemas de asignación de turnos también facilitan el procesamiento y estudio de la información sobre trámites y servicios, al generar bases de datos que se pueden compartir rápidamente entre entidades, y que permiten un análisis integral de las interacciones, brindando un insumo de gran utilidad para la toma de decisiones concernientes a acciones transversales e intersectoriales.</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t="s">
        <v>44</v>
      </c>
      <c r="G9" s="414"/>
      <c r="H9" s="23"/>
      <c r="I9" s="414" t="s">
        <v>268</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274</v>
      </c>
      <c r="D11" s="414"/>
      <c r="E11" s="23"/>
      <c r="F11" s="414" t="s">
        <v>269</v>
      </c>
      <c r="G11" s="414"/>
      <c r="H11" s="23"/>
      <c r="I11" s="414" t="s">
        <v>275</v>
      </c>
      <c r="J11" s="414"/>
      <c r="K11" s="23"/>
      <c r="L11" s="414" t="s">
        <v>272</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48</v>
      </c>
      <c r="D13" s="414"/>
      <c r="E13" s="23"/>
      <c r="F13" s="414" t="s">
        <v>276</v>
      </c>
      <c r="G13" s="414"/>
      <c r="H13" s="23"/>
      <c r="I13" s="414" t="s">
        <v>281</v>
      </c>
      <c r="J13" s="414"/>
      <c r="K13" s="23"/>
      <c r="L13" s="414" t="s">
        <v>288</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280</v>
      </c>
      <c r="D15" s="414"/>
      <c r="E15" s="23"/>
      <c r="F15" s="414" t="s">
        <v>284</v>
      </c>
      <c r="G15" s="414"/>
      <c r="H15" s="23"/>
      <c r="I15" s="414" t="s">
        <v>304</v>
      </c>
      <c r="J15" s="414"/>
      <c r="K15" s="23"/>
      <c r="L15" s="414" t="s">
        <v>278</v>
      </c>
      <c r="M15" s="414"/>
    </row>
    <row r="16" spans="1:13">
      <c r="A16" s="458"/>
      <c r="B16" s="120"/>
      <c r="C16" s="413" t="s">
        <v>176</v>
      </c>
      <c r="D16" s="413"/>
      <c r="E16" s="23"/>
      <c r="F16" s="413" t="s">
        <v>176</v>
      </c>
      <c r="G16" s="413"/>
      <c r="H16" s="23"/>
      <c r="I16" s="413" t="s">
        <v>176</v>
      </c>
      <c r="J16" s="413"/>
      <c r="K16" s="23"/>
      <c r="L16" s="413" t="s">
        <v>176</v>
      </c>
      <c r="M16" s="413"/>
    </row>
    <row r="17" spans="1:13" ht="64.5" customHeight="1">
      <c r="A17" s="458"/>
      <c r="B17" s="69" t="s">
        <v>230</v>
      </c>
      <c r="C17" s="415" t="s">
        <v>1769</v>
      </c>
      <c r="D17" s="416"/>
      <c r="E17" s="416"/>
      <c r="F17" s="416"/>
      <c r="G17" s="416"/>
      <c r="H17" s="416"/>
      <c r="I17" s="416"/>
      <c r="J17" s="416"/>
      <c r="K17" s="416"/>
      <c r="L17" s="416"/>
      <c r="M17" s="417"/>
    </row>
    <row r="18" spans="1:13" ht="75.650000000000006" customHeight="1">
      <c r="A18" s="458"/>
      <c r="B18" s="69" t="s">
        <v>229</v>
      </c>
      <c r="C18" s="415" t="s">
        <v>1420</v>
      </c>
      <c r="D18" s="416"/>
      <c r="E18" s="416"/>
      <c r="F18" s="416"/>
      <c r="G18" s="416"/>
      <c r="H18" s="416"/>
      <c r="I18" s="416"/>
      <c r="J18" s="416"/>
      <c r="K18" s="416"/>
      <c r="L18" s="416"/>
      <c r="M18" s="417"/>
    </row>
    <row r="19" spans="1:13" ht="87" customHeight="1">
      <c r="A19" s="459"/>
      <c r="B19" s="302" t="s">
        <v>1763</v>
      </c>
      <c r="C19" s="304" t="str">
        <f>'Plan de acción'!AD35</f>
        <v>16. Paz, Justicia e Instituciones Sólidas</v>
      </c>
      <c r="D19" s="37"/>
      <c r="E19" s="306" t="s">
        <v>1535</v>
      </c>
      <c r="F19" s="37" t="str">
        <f>'Plan de acción'!AE35</f>
        <v>16.6 Crear a todos los niveles instituciones eficaces y transparentes que rindan cuentas</v>
      </c>
      <c r="G19" s="37"/>
      <c r="H19" s="37"/>
      <c r="I19" s="37"/>
      <c r="J19" s="37"/>
      <c r="K19" s="37"/>
      <c r="L19" s="37"/>
      <c r="M19" s="305"/>
    </row>
    <row r="20" spans="1:13">
      <c r="A20" s="451" t="s">
        <v>114</v>
      </c>
      <c r="B20" s="69" t="s">
        <v>1613</v>
      </c>
      <c r="C20" s="124" t="str">
        <f>'Plan de acción'!AF35</f>
        <v>No Aplica</v>
      </c>
      <c r="D20" s="80"/>
      <c r="E20" s="80"/>
      <c r="F20" s="80"/>
      <c r="G20" s="80"/>
      <c r="H20" s="80"/>
      <c r="I20" s="80"/>
      <c r="J20" s="80"/>
      <c r="K20" s="80"/>
      <c r="M20" s="65"/>
    </row>
    <row r="21" spans="1:13" ht="49" customHeight="1">
      <c r="A21" s="452"/>
      <c r="B21" s="69" t="s">
        <v>115</v>
      </c>
      <c r="C21" s="453" t="str">
        <f>'Plan de acción'!AC35</f>
        <v>Sumatoria de entidades que reportan tener un sistema de asignación de turnos en los puntos de atención definidos</v>
      </c>
      <c r="D21" s="454"/>
      <c r="E21" s="454"/>
      <c r="F21" s="454"/>
      <c r="G21" s="454"/>
      <c r="H21" s="454"/>
      <c r="I21" s="454"/>
      <c r="J21" s="454"/>
      <c r="K21" s="454"/>
      <c r="L21" s="454"/>
      <c r="M21" s="455"/>
    </row>
    <row r="22" spans="1:13" ht="8.25" customHeight="1">
      <c r="A22" s="452"/>
      <c r="B22" s="426" t="s">
        <v>116</v>
      </c>
      <c r="C22" s="66"/>
      <c r="D22" s="24"/>
      <c r="E22" s="24"/>
      <c r="F22" s="24"/>
      <c r="G22" s="24"/>
      <c r="H22" s="24"/>
      <c r="I22" s="24"/>
      <c r="J22" s="24"/>
      <c r="K22" s="24"/>
      <c r="L22" s="24"/>
      <c r="M22" s="25"/>
    </row>
    <row r="23" spans="1:13" ht="9" customHeight="1">
      <c r="A23" s="452"/>
      <c r="B23" s="427"/>
      <c r="C23" s="64"/>
      <c r="D23" s="26"/>
      <c r="E23" s="5"/>
      <c r="F23" s="26"/>
      <c r="G23" s="5"/>
      <c r="H23" s="26"/>
      <c r="I23" s="5"/>
      <c r="J23" s="26"/>
      <c r="K23" s="5"/>
      <c r="L23" s="5"/>
      <c r="M23" s="27"/>
    </row>
    <row r="24" spans="1:13">
      <c r="A24" s="452"/>
      <c r="B24" s="427"/>
      <c r="C24" s="29" t="s">
        <v>117</v>
      </c>
      <c r="D24" s="28"/>
      <c r="E24" s="29" t="s">
        <v>118</v>
      </c>
      <c r="F24" s="28"/>
      <c r="G24" s="29" t="s">
        <v>119</v>
      </c>
      <c r="H24" s="28"/>
      <c r="I24" s="29" t="s">
        <v>155</v>
      </c>
      <c r="J24" s="28"/>
      <c r="K24" s="29" t="s">
        <v>120</v>
      </c>
      <c r="L24" s="30"/>
      <c r="M24" s="31"/>
    </row>
    <row r="25" spans="1:13">
      <c r="A25" s="452"/>
      <c r="B25" s="427"/>
      <c r="C25" s="29" t="s">
        <v>121</v>
      </c>
      <c r="D25" s="32"/>
      <c r="E25" s="29" t="s">
        <v>122</v>
      </c>
      <c r="F25" s="33"/>
      <c r="G25" s="29" t="s">
        <v>123</v>
      </c>
      <c r="H25" s="33"/>
      <c r="I25" s="29" t="s">
        <v>124</v>
      </c>
      <c r="J25" s="33"/>
      <c r="K25" s="29" t="s">
        <v>125</v>
      </c>
      <c r="L25" s="30"/>
      <c r="M25" s="31"/>
    </row>
    <row r="26" spans="1:13">
      <c r="A26" s="452"/>
      <c r="B26" s="427"/>
      <c r="C26" s="29" t="s">
        <v>126</v>
      </c>
      <c r="D26" s="33" t="s">
        <v>233</v>
      </c>
      <c r="E26" s="29" t="s">
        <v>127</v>
      </c>
      <c r="F26" s="9" t="s">
        <v>293</v>
      </c>
      <c r="G26" s="9"/>
      <c r="H26" s="9"/>
      <c r="I26" s="9"/>
      <c r="J26" s="9"/>
      <c r="K26" s="9"/>
      <c r="L26" s="9"/>
      <c r="M26" s="34"/>
    </row>
    <row r="27" spans="1:13" ht="9.75" customHeight="1">
      <c r="A27" s="452"/>
      <c r="B27" s="428"/>
      <c r="C27" s="35"/>
      <c r="D27" s="35"/>
      <c r="E27" s="35"/>
      <c r="F27" s="35"/>
      <c r="G27" s="35"/>
      <c r="H27" s="35"/>
      <c r="I27" s="35"/>
      <c r="J27" s="35"/>
      <c r="K27" s="35"/>
      <c r="L27" s="35"/>
      <c r="M27" s="36"/>
    </row>
    <row r="28" spans="1:13">
      <c r="A28" s="452"/>
      <c r="B28" s="426" t="s">
        <v>164</v>
      </c>
      <c r="C28" s="37"/>
      <c r="D28" s="37"/>
      <c r="E28" s="37"/>
      <c r="F28" s="37"/>
      <c r="G28" s="37"/>
      <c r="H28" s="37"/>
      <c r="I28" s="37"/>
      <c r="J28" s="37"/>
      <c r="K28" s="37"/>
      <c r="M28" s="65"/>
    </row>
    <row r="29" spans="1:13">
      <c r="A29" s="452"/>
      <c r="B29" s="427"/>
      <c r="C29" s="29" t="s">
        <v>165</v>
      </c>
      <c r="D29" s="33"/>
      <c r="E29" s="38"/>
      <c r="F29" s="29" t="s">
        <v>166</v>
      </c>
      <c r="G29" s="32"/>
      <c r="H29" s="38"/>
      <c r="I29" s="29" t="s">
        <v>167</v>
      </c>
      <c r="J29" s="32"/>
      <c r="K29" s="38"/>
      <c r="M29" s="65"/>
    </row>
    <row r="30" spans="1:13">
      <c r="A30" s="452"/>
      <c r="B30" s="427"/>
      <c r="C30" s="29" t="s">
        <v>168</v>
      </c>
      <c r="D30" s="39"/>
      <c r="E30" s="40"/>
      <c r="F30" s="29" t="s">
        <v>169</v>
      </c>
      <c r="G30" s="33" t="s">
        <v>233</v>
      </c>
      <c r="H30" s="41"/>
      <c r="I30" s="42"/>
      <c r="J30" s="41"/>
      <c r="K30" s="43"/>
      <c r="M30" s="65"/>
    </row>
    <row r="31" spans="1:13">
      <c r="A31" s="452"/>
      <c r="B31" s="427"/>
      <c r="C31" s="44"/>
      <c r="D31" s="44"/>
      <c r="E31" s="44"/>
      <c r="F31" s="44"/>
      <c r="G31" s="44"/>
      <c r="H31" s="44"/>
      <c r="I31" s="44"/>
      <c r="J31" s="44"/>
      <c r="K31" s="44"/>
      <c r="M31" s="65"/>
    </row>
    <row r="32" spans="1:13">
      <c r="A32" s="452"/>
      <c r="B32" s="119" t="s">
        <v>128</v>
      </c>
      <c r="C32" s="38"/>
      <c r="D32" s="38"/>
      <c r="E32" s="38"/>
      <c r="F32" s="38"/>
      <c r="G32" s="38"/>
      <c r="H32" s="38"/>
      <c r="I32" s="38"/>
      <c r="J32" s="38"/>
      <c r="K32" s="38"/>
      <c r="L32" s="38"/>
      <c r="M32" s="45"/>
    </row>
    <row r="33" spans="1:13" ht="19" customHeight="1">
      <c r="A33" s="452"/>
      <c r="B33" s="119"/>
      <c r="C33" s="67" t="s">
        <v>129</v>
      </c>
      <c r="D33" s="99">
        <v>9</v>
      </c>
      <c r="E33" s="38"/>
      <c r="F33" s="46" t="s">
        <v>130</v>
      </c>
      <c r="G33" s="32">
        <v>2017</v>
      </c>
      <c r="H33" s="38"/>
      <c r="I33" s="46" t="s">
        <v>131</v>
      </c>
      <c r="J33" s="429" t="s">
        <v>206</v>
      </c>
      <c r="K33" s="430"/>
      <c r="L33" s="431"/>
      <c r="M33" s="45"/>
    </row>
    <row r="34" spans="1:13">
      <c r="A34" s="452"/>
      <c r="B34" s="120"/>
      <c r="C34" s="35"/>
      <c r="D34" s="35"/>
      <c r="E34" s="35"/>
      <c r="F34" s="35"/>
      <c r="G34" s="35"/>
      <c r="H34" s="35"/>
      <c r="I34" s="35"/>
      <c r="J34" s="35"/>
      <c r="K34" s="35"/>
      <c r="L34" s="35"/>
      <c r="M34" s="36"/>
    </row>
    <row r="35" spans="1:13">
      <c r="A35" s="452"/>
      <c r="B35" s="426" t="s">
        <v>170</v>
      </c>
      <c r="C35" s="47"/>
      <c r="D35" s="47"/>
      <c r="E35" s="47"/>
      <c r="F35" s="47"/>
      <c r="G35" s="47"/>
      <c r="H35" s="47"/>
      <c r="I35" s="47"/>
      <c r="J35" s="47"/>
      <c r="K35" s="47"/>
      <c r="M35" s="65"/>
    </row>
    <row r="36" spans="1:13">
      <c r="A36" s="452"/>
      <c r="B36" s="427"/>
      <c r="C36" s="38" t="s">
        <v>171</v>
      </c>
      <c r="D36" s="32">
        <v>2019</v>
      </c>
      <c r="E36" s="49"/>
      <c r="F36" s="38" t="s">
        <v>172</v>
      </c>
      <c r="G36" s="50" t="s">
        <v>235</v>
      </c>
      <c r="H36" s="49"/>
      <c r="I36" s="46"/>
      <c r="J36" s="49"/>
      <c r="K36" s="49"/>
      <c r="M36" s="65"/>
    </row>
    <row r="37" spans="1:13">
      <c r="A37" s="452"/>
      <c r="B37" s="428"/>
      <c r="C37" s="35"/>
      <c r="D37" s="51"/>
      <c r="E37" s="52"/>
      <c r="F37" s="35"/>
      <c r="G37" s="52"/>
      <c r="H37" s="52"/>
      <c r="I37" s="53"/>
      <c r="J37" s="52"/>
      <c r="K37" s="52"/>
      <c r="M37" s="65"/>
    </row>
    <row r="38" spans="1:13">
      <c r="A38" s="452"/>
      <c r="B38" s="426" t="s">
        <v>132</v>
      </c>
      <c r="C38" s="54"/>
      <c r="D38" s="54"/>
      <c r="E38" s="54"/>
      <c r="F38" s="54"/>
      <c r="G38" s="54"/>
      <c r="H38" s="54"/>
      <c r="I38" s="54"/>
      <c r="J38" s="54"/>
      <c r="K38" s="54"/>
      <c r="L38" s="54"/>
      <c r="M38" s="55"/>
    </row>
    <row r="39" spans="1:13">
      <c r="A39" s="452"/>
      <c r="B39" s="427"/>
      <c r="C39" s="6"/>
      <c r="D39" s="7">
        <v>2019</v>
      </c>
      <c r="E39" s="7"/>
      <c r="F39" s="8">
        <v>2020</v>
      </c>
      <c r="G39" s="8"/>
      <c r="H39" s="8">
        <v>2021</v>
      </c>
      <c r="I39" s="7"/>
      <c r="J39" s="7">
        <v>2022</v>
      </c>
      <c r="L39" s="7">
        <v>2023</v>
      </c>
      <c r="M39" s="55"/>
    </row>
    <row r="40" spans="1:13">
      <c r="A40" s="452"/>
      <c r="B40" s="427"/>
      <c r="C40" s="6"/>
      <c r="D40" s="145">
        <v>11</v>
      </c>
      <c r="E40" s="10"/>
      <c r="F40" s="145">
        <v>14</v>
      </c>
      <c r="G40" s="10"/>
      <c r="H40" s="145">
        <v>15</v>
      </c>
      <c r="I40" s="10"/>
      <c r="J40" s="145">
        <v>15</v>
      </c>
      <c r="L40" s="145">
        <v>16</v>
      </c>
      <c r="M40" s="118"/>
    </row>
    <row r="41" spans="1:13">
      <c r="A41" s="452"/>
      <c r="B41" s="427"/>
      <c r="C41" s="6"/>
      <c r="D41" s="7">
        <v>2024</v>
      </c>
      <c r="E41" s="7"/>
      <c r="F41" s="8">
        <v>2025</v>
      </c>
      <c r="G41" s="8"/>
      <c r="H41" s="8">
        <v>2026</v>
      </c>
      <c r="I41" s="7"/>
      <c r="J41" s="7">
        <v>2027</v>
      </c>
      <c r="L41" s="7">
        <v>2028</v>
      </c>
      <c r="M41" s="27"/>
    </row>
    <row r="42" spans="1:13">
      <c r="A42" s="452"/>
      <c r="B42" s="427"/>
      <c r="C42" s="6"/>
      <c r="D42" s="145">
        <v>16</v>
      </c>
      <c r="E42" s="10"/>
      <c r="F42" s="145">
        <v>16</v>
      </c>
      <c r="G42" s="10"/>
      <c r="H42" s="145">
        <v>16</v>
      </c>
      <c r="I42" s="10"/>
      <c r="J42" s="145">
        <v>16</v>
      </c>
      <c r="L42" s="145">
        <v>16</v>
      </c>
      <c r="M42" s="118"/>
    </row>
    <row r="43" spans="1:13">
      <c r="A43" s="452"/>
      <c r="B43" s="427"/>
      <c r="C43" s="6"/>
      <c r="E43" s="7"/>
      <c r="F43" s="7"/>
      <c r="G43" s="7"/>
      <c r="H43" s="8"/>
      <c r="I43" s="8"/>
      <c r="J43" s="8"/>
      <c r="K43" s="7"/>
      <c r="L43" s="7"/>
      <c r="M43" s="27"/>
    </row>
    <row r="44" spans="1:13">
      <c r="A44" s="452"/>
      <c r="B44" s="427"/>
      <c r="C44" s="6"/>
      <c r="E44" s="10"/>
      <c r="F44" s="121"/>
      <c r="G44" s="10"/>
      <c r="H44" s="121"/>
      <c r="I44" s="10"/>
      <c r="J44" s="121"/>
      <c r="K44" s="10"/>
      <c r="L44" s="121"/>
      <c r="M44" s="118"/>
    </row>
    <row r="45" spans="1:13">
      <c r="A45" s="452"/>
      <c r="B45" s="427"/>
      <c r="C45" s="6"/>
      <c r="D45" s="11"/>
      <c r="E45" s="117"/>
      <c r="F45" s="11" t="s">
        <v>180</v>
      </c>
      <c r="G45" s="117"/>
      <c r="H45" s="11"/>
      <c r="I45" s="117"/>
      <c r="J45" s="11"/>
      <c r="K45" s="117"/>
      <c r="L45" s="11"/>
      <c r="M45" s="118"/>
    </row>
    <row r="46" spans="1:13">
      <c r="A46" s="452"/>
      <c r="B46" s="427"/>
      <c r="C46" s="6"/>
      <c r="D46" s="121"/>
      <c r="E46" s="10"/>
      <c r="F46" s="444">
        <v>16</v>
      </c>
      <c r="G46" s="445"/>
      <c r="H46" s="446"/>
      <c r="I46" s="446"/>
      <c r="J46" s="11"/>
      <c r="K46" s="117"/>
      <c r="L46" s="11"/>
      <c r="M46" s="118"/>
    </row>
    <row r="47" spans="1:13">
      <c r="A47" s="452"/>
      <c r="B47" s="427"/>
      <c r="C47" s="6"/>
      <c r="D47" s="11"/>
      <c r="E47" s="117"/>
      <c r="F47" s="11"/>
      <c r="G47" s="117"/>
      <c r="H47" s="11"/>
      <c r="I47" s="117"/>
      <c r="J47" s="11"/>
      <c r="K47" s="117"/>
      <c r="L47" s="11"/>
      <c r="M47" s="118"/>
    </row>
    <row r="48" spans="1:13" ht="18" customHeight="1">
      <c r="A48" s="452"/>
      <c r="B48" s="426" t="s">
        <v>173</v>
      </c>
      <c r="C48" s="56"/>
      <c r="D48" s="56"/>
      <c r="E48" s="56"/>
      <c r="F48" s="56"/>
      <c r="G48" s="56"/>
      <c r="H48" s="56"/>
      <c r="I48" s="56"/>
      <c r="J48" s="56"/>
      <c r="K48" s="56"/>
      <c r="M48" s="65"/>
    </row>
    <row r="49" spans="1:13">
      <c r="A49" s="452"/>
      <c r="B49" s="427"/>
      <c r="D49" s="57" t="s">
        <v>174</v>
      </c>
      <c r="E49" s="58" t="s">
        <v>107</v>
      </c>
      <c r="F49" s="447" t="s">
        <v>181</v>
      </c>
      <c r="G49" s="420"/>
      <c r="H49" s="7"/>
      <c r="I49" s="77" t="s">
        <v>127</v>
      </c>
      <c r="J49" s="59"/>
      <c r="K49" s="59"/>
      <c r="M49" s="65"/>
    </row>
    <row r="50" spans="1:13">
      <c r="A50" s="452"/>
      <c r="B50" s="427"/>
      <c r="D50" s="60"/>
      <c r="E50" s="32" t="s">
        <v>233</v>
      </c>
      <c r="F50" s="447"/>
      <c r="G50" s="421"/>
      <c r="H50" s="38"/>
      <c r="I50" s="422"/>
      <c r="J50" s="422"/>
      <c r="K50" s="61"/>
      <c r="M50" s="65"/>
    </row>
    <row r="51" spans="1:13">
      <c r="A51" s="452"/>
      <c r="B51" s="428"/>
      <c r="C51" s="62"/>
      <c r="D51" s="62"/>
      <c r="E51" s="62"/>
      <c r="F51" s="62"/>
      <c r="G51" s="62"/>
      <c r="H51" s="62"/>
      <c r="I51" s="62"/>
      <c r="J51" s="62"/>
      <c r="K51" s="62"/>
      <c r="M51" s="65"/>
    </row>
    <row r="52" spans="1:13" ht="28.5" customHeight="1">
      <c r="A52" s="452"/>
      <c r="B52" s="69" t="s">
        <v>140</v>
      </c>
      <c r="C52" s="415"/>
      <c r="D52" s="416"/>
      <c r="E52" s="416"/>
      <c r="F52" s="416"/>
      <c r="G52" s="416"/>
      <c r="H52" s="416"/>
      <c r="I52" s="416"/>
      <c r="J52" s="416"/>
      <c r="K52" s="416"/>
      <c r="L52" s="416"/>
      <c r="M52" s="417"/>
    </row>
    <row r="53" spans="1:13" ht="15.65" customHeight="1">
      <c r="A53" s="452"/>
      <c r="B53" s="69" t="s">
        <v>141</v>
      </c>
      <c r="C53" s="415" t="s">
        <v>325</v>
      </c>
      <c r="D53" s="416"/>
      <c r="E53" s="416"/>
      <c r="F53" s="416"/>
      <c r="G53" s="416"/>
      <c r="H53" s="416"/>
      <c r="I53" s="416"/>
      <c r="J53" s="416"/>
      <c r="K53" s="416"/>
      <c r="L53" s="416"/>
      <c r="M53" s="417"/>
    </row>
    <row r="54" spans="1:13">
      <c r="A54" s="452"/>
      <c r="B54" s="69" t="s">
        <v>142</v>
      </c>
      <c r="C54" s="143" t="s">
        <v>295</v>
      </c>
      <c r="D54" s="13"/>
      <c r="E54" s="13"/>
      <c r="F54" s="13"/>
      <c r="G54" s="13"/>
      <c r="H54" s="13"/>
      <c r="I54" s="13"/>
      <c r="J54" s="13"/>
      <c r="K54" s="13"/>
      <c r="L54" s="13"/>
      <c r="M54" s="14"/>
    </row>
    <row r="55" spans="1:13" ht="31" customHeight="1">
      <c r="A55" s="452"/>
      <c r="B55" s="69" t="s">
        <v>143</v>
      </c>
      <c r="C55" s="415">
        <v>2019</v>
      </c>
      <c r="D55" s="416"/>
      <c r="E55" s="416"/>
      <c r="F55" s="416"/>
      <c r="G55" s="416"/>
      <c r="H55" s="416"/>
      <c r="I55" s="416"/>
      <c r="J55" s="416"/>
      <c r="K55" s="416"/>
      <c r="L55" s="416"/>
      <c r="M55" s="417"/>
    </row>
    <row r="56" spans="1:13" ht="15.75" customHeight="1">
      <c r="A56" s="435" t="s">
        <v>185</v>
      </c>
      <c r="B56" s="70" t="s">
        <v>144</v>
      </c>
      <c r="C56" s="438" t="s">
        <v>1426</v>
      </c>
      <c r="D56" s="438"/>
      <c r="E56" s="438"/>
      <c r="F56" s="438"/>
      <c r="G56" s="438"/>
      <c r="H56" s="438"/>
      <c r="I56" s="438"/>
      <c r="J56" s="438"/>
      <c r="K56" s="438"/>
      <c r="L56" s="438"/>
      <c r="M56" s="439"/>
    </row>
    <row r="57" spans="1:13">
      <c r="A57" s="436"/>
      <c r="B57" s="70" t="s">
        <v>145</v>
      </c>
      <c r="C57" s="438" t="s">
        <v>220</v>
      </c>
      <c r="D57" s="438"/>
      <c r="E57" s="438"/>
      <c r="F57" s="438"/>
      <c r="G57" s="438"/>
      <c r="H57" s="438"/>
      <c r="I57" s="438"/>
      <c r="J57" s="438"/>
      <c r="K57" s="438"/>
      <c r="L57" s="438"/>
      <c r="M57" s="439"/>
    </row>
    <row r="58" spans="1:13">
      <c r="A58" s="436"/>
      <c r="B58" s="70" t="s">
        <v>146</v>
      </c>
      <c r="C58" s="438" t="s">
        <v>41</v>
      </c>
      <c r="D58" s="438"/>
      <c r="E58" s="438"/>
      <c r="F58" s="438"/>
      <c r="G58" s="438"/>
      <c r="H58" s="438"/>
      <c r="I58" s="438"/>
      <c r="J58" s="438"/>
      <c r="K58" s="438"/>
      <c r="L58" s="438"/>
      <c r="M58" s="439"/>
    </row>
    <row r="59" spans="1:13" ht="15.75" customHeight="1">
      <c r="A59" s="436"/>
      <c r="B59" s="71" t="s">
        <v>147</v>
      </c>
      <c r="C59" s="438" t="s">
        <v>241</v>
      </c>
      <c r="D59" s="438"/>
      <c r="E59" s="438"/>
      <c r="F59" s="438"/>
      <c r="G59" s="438"/>
      <c r="H59" s="438"/>
      <c r="I59" s="438"/>
      <c r="J59" s="438"/>
      <c r="K59" s="438"/>
      <c r="L59" s="438"/>
      <c r="M59" s="439"/>
    </row>
    <row r="60" spans="1:13" ht="15.75" customHeight="1">
      <c r="A60" s="436"/>
      <c r="B60" s="70" t="s">
        <v>148</v>
      </c>
      <c r="C60" s="440" t="s">
        <v>1427</v>
      </c>
      <c r="D60" s="438"/>
      <c r="E60" s="438"/>
      <c r="F60" s="438"/>
      <c r="G60" s="438"/>
      <c r="H60" s="438"/>
      <c r="I60" s="438"/>
      <c r="J60" s="438"/>
      <c r="K60" s="438"/>
      <c r="L60" s="438"/>
      <c r="M60" s="439"/>
    </row>
    <row r="61" spans="1:13" ht="16" thickBot="1">
      <c r="A61" s="437"/>
      <c r="B61" s="70" t="s">
        <v>149</v>
      </c>
      <c r="C61" s="438" t="s">
        <v>216</v>
      </c>
      <c r="D61" s="438"/>
      <c r="E61" s="438"/>
      <c r="F61" s="438"/>
      <c r="G61" s="438"/>
      <c r="H61" s="438"/>
      <c r="I61" s="438"/>
      <c r="J61" s="438"/>
      <c r="K61" s="438"/>
      <c r="L61" s="438"/>
      <c r="M61" s="439"/>
    </row>
    <row r="62" spans="1:13" ht="15.75" customHeight="1">
      <c r="A62" s="435" t="s">
        <v>191</v>
      </c>
      <c r="B62" s="72" t="s">
        <v>177</v>
      </c>
      <c r="C62" s="438" t="s">
        <v>1499</v>
      </c>
      <c r="D62" s="438"/>
      <c r="E62" s="438"/>
      <c r="F62" s="438"/>
      <c r="G62" s="438"/>
      <c r="H62" s="438"/>
      <c r="I62" s="438"/>
      <c r="J62" s="438"/>
      <c r="K62" s="438"/>
      <c r="L62" s="438"/>
      <c r="M62" s="439"/>
    </row>
    <row r="63" spans="1:13" ht="30" customHeight="1">
      <c r="A63" s="436"/>
      <c r="B63" s="72" t="s">
        <v>178</v>
      </c>
      <c r="C63" s="438" t="s">
        <v>576</v>
      </c>
      <c r="D63" s="438"/>
      <c r="E63" s="438"/>
      <c r="F63" s="438"/>
      <c r="G63" s="438"/>
      <c r="H63" s="438"/>
      <c r="I63" s="438"/>
      <c r="J63" s="438"/>
      <c r="K63" s="438"/>
      <c r="L63" s="438"/>
      <c r="M63" s="439"/>
    </row>
    <row r="64" spans="1:13" ht="30" customHeight="1" thickBot="1">
      <c r="A64" s="436"/>
      <c r="B64" s="73" t="s">
        <v>6</v>
      </c>
      <c r="C64" s="438" t="s">
        <v>265</v>
      </c>
      <c r="D64" s="438"/>
      <c r="E64" s="438"/>
      <c r="F64" s="438"/>
      <c r="G64" s="438"/>
      <c r="H64" s="438"/>
      <c r="I64" s="438"/>
      <c r="J64" s="438"/>
      <c r="K64" s="438"/>
      <c r="L64" s="438"/>
      <c r="M64" s="439"/>
    </row>
    <row r="65" spans="1:13" ht="16" thickBot="1">
      <c r="A65" s="87" t="s">
        <v>150</v>
      </c>
      <c r="B65" s="74"/>
      <c r="C65" s="448" t="s">
        <v>151</v>
      </c>
      <c r="D65" s="449"/>
      <c r="E65" s="449"/>
      <c r="F65" s="449"/>
      <c r="G65" s="449"/>
      <c r="H65" s="449"/>
      <c r="I65" s="449"/>
      <c r="J65" s="449"/>
      <c r="K65" s="449"/>
      <c r="L65" s="449"/>
      <c r="M65" s="450"/>
    </row>
  </sheetData>
  <mergeCells count="67">
    <mergeCell ref="C55:M55"/>
    <mergeCell ref="A20:A55"/>
    <mergeCell ref="C21:M21"/>
    <mergeCell ref="B22:B27"/>
    <mergeCell ref="B28:B31"/>
    <mergeCell ref="J33:L33"/>
    <mergeCell ref="B35:B37"/>
    <mergeCell ref="B38:B47"/>
    <mergeCell ref="F46:G46"/>
    <mergeCell ref="H46:I46"/>
    <mergeCell ref="B48:B51"/>
    <mergeCell ref="F49:F50"/>
    <mergeCell ref="G49:G50"/>
    <mergeCell ref="I50:J50"/>
    <mergeCell ref="C52:M52"/>
    <mergeCell ref="C53:M53"/>
    <mergeCell ref="C65:M65"/>
    <mergeCell ref="A56:A61"/>
    <mergeCell ref="C56:M56"/>
    <mergeCell ref="C57:M57"/>
    <mergeCell ref="C58:M58"/>
    <mergeCell ref="C59:M59"/>
    <mergeCell ref="C60:M60"/>
    <mergeCell ref="C61:M61"/>
    <mergeCell ref="A62:A64"/>
    <mergeCell ref="C62:M62"/>
    <mergeCell ref="C63:M63"/>
    <mergeCell ref="C64:M64"/>
    <mergeCell ref="C18:M18"/>
    <mergeCell ref="C16:D16"/>
    <mergeCell ref="F16:G16"/>
    <mergeCell ref="I16:J16"/>
    <mergeCell ref="L16:M16"/>
    <mergeCell ref="C15:D15"/>
    <mergeCell ref="F15:G15"/>
    <mergeCell ref="I15:J15"/>
    <mergeCell ref="L15:M15"/>
    <mergeCell ref="C17:M17"/>
    <mergeCell ref="C13:D13"/>
    <mergeCell ref="I13:J13"/>
    <mergeCell ref="L13:M13"/>
    <mergeCell ref="F13:G13"/>
    <mergeCell ref="C14:D14"/>
    <mergeCell ref="F14:G14"/>
    <mergeCell ref="I14:J14"/>
    <mergeCell ref="L14:M14"/>
    <mergeCell ref="L11:M11"/>
    <mergeCell ref="C12:D12"/>
    <mergeCell ref="F12:G12"/>
    <mergeCell ref="I12:J12"/>
    <mergeCell ref="L12:M12"/>
    <mergeCell ref="F4:G4"/>
    <mergeCell ref="A2:A19"/>
    <mergeCell ref="C2:M2"/>
    <mergeCell ref="C3:M3"/>
    <mergeCell ref="B8:B10"/>
    <mergeCell ref="C9:D9"/>
    <mergeCell ref="F9:G9"/>
    <mergeCell ref="I9:J9"/>
    <mergeCell ref="L9:M9"/>
    <mergeCell ref="C10:D10"/>
    <mergeCell ref="F10:G10"/>
    <mergeCell ref="I10:J10"/>
    <mergeCell ref="L10:M10"/>
    <mergeCell ref="C11:D11"/>
    <mergeCell ref="F11:G11"/>
    <mergeCell ref="I11:J11"/>
  </mergeCells>
  <dataValidations count="6">
    <dataValidation allowBlank="1" showInputMessage="1" showErrorMessage="1" prompt="Seleccione de la lista desplegable" sqref="H7 B7 B4"/>
    <dataValidation allowBlank="1" showInputMessage="1" showErrorMessage="1" prompt="Selecciones de la lista desplegable" sqref="B20"/>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9"/>
    <dataValidation allowBlank="1" showInputMessage="1" showErrorMessage="1" prompt="Identifique el ODS a que le apunta el indicador de producto. Seleccione de la lista desplegable._x000a_" sqref="B19"/>
  </dataValidations>
  <hyperlinks>
    <hyperlink ref="C60"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6"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1284</v>
      </c>
      <c r="C1" s="89"/>
      <c r="D1" s="89"/>
      <c r="E1" s="89"/>
      <c r="F1" s="89"/>
      <c r="G1" s="89"/>
      <c r="H1" s="89"/>
      <c r="I1" s="89"/>
      <c r="J1" s="89"/>
      <c r="K1" s="89"/>
      <c r="L1" s="89"/>
      <c r="M1" s="90"/>
    </row>
    <row r="2" spans="1:13" ht="22" customHeight="1">
      <c r="A2" s="457" t="s">
        <v>152</v>
      </c>
      <c r="B2" s="68" t="s">
        <v>113</v>
      </c>
      <c r="C2" s="432" t="str">
        <f>'Plan de acción'!AB36</f>
        <v>Porcentaje de entidades que implementan los lineamientos establecidos por la Red Distrital de Quejas y Reclamos.</v>
      </c>
      <c r="D2" s="433"/>
      <c r="E2" s="433"/>
      <c r="F2" s="433"/>
      <c r="G2" s="433"/>
      <c r="H2" s="433"/>
      <c r="I2" s="433"/>
      <c r="J2" s="433"/>
      <c r="K2" s="433"/>
      <c r="L2" s="433"/>
      <c r="M2" s="434"/>
    </row>
    <row r="3" spans="1:13" ht="40" customHeight="1">
      <c r="A3" s="458"/>
      <c r="B3" s="69" t="s">
        <v>231</v>
      </c>
      <c r="C3" s="460" t="str">
        <f>C11</f>
        <v>El producto se relaciona a la participación de entidades en la Red de Quejas y Reclamos, una instancia de interacción y cooperación entre los servidores responsables del proceso de quejas y reclamos de todas las entidades distritales liderada por la Veeduría Distrital, que tiene como propósito fortalecer el proceso de quejas y reclamos y contribuir al mejoramiento del Servicio a la Ciudadanía en el Distrito Capital.
El indicador mide el porcentaje de entidades distritales que particián e implementan los lineamientos establecidos en la Red Distrital de Quejas y Reclamos
Para el cálculo del indicador se tiene en cuenta las entidades que conforman la estructura general del Distrito Capital</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1287</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1770</v>
      </c>
      <c r="D11" s="464"/>
      <c r="E11" s="464"/>
      <c r="F11" s="464"/>
      <c r="G11" s="464"/>
      <c r="H11" s="464"/>
      <c r="I11" s="464"/>
      <c r="J11" s="464"/>
      <c r="K11" s="464"/>
      <c r="L11" s="464"/>
      <c r="M11" s="465"/>
    </row>
    <row r="12" spans="1:13" ht="75.650000000000006" customHeight="1">
      <c r="A12" s="458"/>
      <c r="B12" s="69" t="s">
        <v>229</v>
      </c>
      <c r="C12" s="466" t="s">
        <v>306</v>
      </c>
      <c r="D12" s="430"/>
      <c r="E12" s="430"/>
      <c r="F12" s="430"/>
      <c r="G12" s="430"/>
      <c r="H12" s="430"/>
      <c r="I12" s="430"/>
      <c r="J12" s="430"/>
      <c r="K12" s="430"/>
      <c r="L12" s="430"/>
      <c r="M12" s="467"/>
    </row>
    <row r="13" spans="1:13" ht="124">
      <c r="A13" s="459"/>
      <c r="B13" s="302" t="s">
        <v>1763</v>
      </c>
      <c r="C13" s="304" t="str">
        <f>'Plan de acción'!AD36</f>
        <v>16. Paz, Justicia e Instituciones Sólidas</v>
      </c>
      <c r="D13" s="37"/>
      <c r="E13" s="306" t="s">
        <v>1535</v>
      </c>
      <c r="F13" s="37" t="str">
        <f>'Plan de acción'!AE36</f>
        <v>16.6 Crear a todos los niveles instituciones eficaces y transparentes que rindan cuentas</v>
      </c>
      <c r="G13" s="37"/>
      <c r="H13" s="37"/>
      <c r="I13" s="37"/>
      <c r="J13" s="37"/>
      <c r="K13" s="37"/>
      <c r="L13" s="37"/>
      <c r="M13" s="305"/>
    </row>
    <row r="14" spans="1:13">
      <c r="A14" s="451" t="s">
        <v>114</v>
      </c>
      <c r="B14" s="69" t="s">
        <v>1613</v>
      </c>
      <c r="C14" s="124" t="str">
        <f>'Plan de acción'!AF36</f>
        <v>No Aplica</v>
      </c>
      <c r="D14" s="80"/>
      <c r="E14" s="80"/>
      <c r="F14" s="80"/>
      <c r="G14" s="80"/>
      <c r="H14" s="80"/>
      <c r="I14" s="80"/>
      <c r="J14" s="80"/>
      <c r="K14" s="80"/>
      <c r="M14" s="65"/>
    </row>
    <row r="15" spans="1:13" ht="49" customHeight="1">
      <c r="A15" s="452"/>
      <c r="B15" s="69" t="s">
        <v>115</v>
      </c>
      <c r="C15" s="453" t="str">
        <f>'Plan de acción'!AC36</f>
        <v>[Sumatoria de entidades que implementan los lineamientos establecidos por la Red Distrital de Quejas y Reclamos/ Sumatoria de entidades de la Administración Distrital] x 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t="s">
        <v>233</v>
      </c>
      <c r="K19" s="29" t="s">
        <v>125</v>
      </c>
      <c r="L19" s="30"/>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48</v>
      </c>
      <c r="E27" s="38"/>
      <c r="F27" s="46" t="s">
        <v>130</v>
      </c>
      <c r="G27" s="32">
        <v>2018</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48</v>
      </c>
      <c r="E34" s="10"/>
      <c r="F34" s="102">
        <v>48</v>
      </c>
      <c r="G34" s="10"/>
      <c r="H34" s="102">
        <v>48</v>
      </c>
      <c r="I34" s="10"/>
      <c r="J34" s="102">
        <v>48</v>
      </c>
      <c r="K34" s="10"/>
      <c r="L34" s="102">
        <v>48</v>
      </c>
      <c r="M34" s="118"/>
    </row>
    <row r="35" spans="1:13">
      <c r="A35" s="452"/>
      <c r="B35" s="427"/>
      <c r="C35" s="6"/>
      <c r="D35" s="7">
        <v>2024</v>
      </c>
      <c r="E35" s="7"/>
      <c r="F35" s="8">
        <v>2025</v>
      </c>
      <c r="G35" s="8"/>
      <c r="H35" s="8">
        <v>2026</v>
      </c>
      <c r="I35" s="7"/>
      <c r="J35" s="7">
        <v>2027</v>
      </c>
      <c r="L35" s="7">
        <v>2028</v>
      </c>
      <c r="M35" s="27"/>
    </row>
    <row r="36" spans="1:13">
      <c r="A36" s="452"/>
      <c r="B36" s="427"/>
      <c r="C36" s="6"/>
      <c r="D36" s="102">
        <v>48</v>
      </c>
      <c r="E36" s="10"/>
      <c r="F36" s="102">
        <v>48</v>
      </c>
      <c r="G36" s="10"/>
      <c r="H36" s="102">
        <v>48</v>
      </c>
      <c r="I36" s="10"/>
      <c r="J36" s="102">
        <v>48</v>
      </c>
      <c r="K36" s="10"/>
      <c r="L36" s="102">
        <v>48</v>
      </c>
      <c r="M36" s="118"/>
    </row>
    <row r="37" spans="1:13">
      <c r="A37" s="452"/>
      <c r="B37" s="427"/>
      <c r="C37" s="6"/>
      <c r="E37" s="7"/>
      <c r="F37" s="7" t="s">
        <v>159</v>
      </c>
      <c r="G37" s="7"/>
      <c r="H37" s="8" t="s">
        <v>160</v>
      </c>
      <c r="I37" s="8"/>
      <c r="J37" s="8" t="s">
        <v>161</v>
      </c>
      <c r="K37" s="7"/>
      <c r="L37" s="7" t="s">
        <v>163</v>
      </c>
      <c r="M37" s="27"/>
    </row>
    <row r="38" spans="1:13">
      <c r="A38" s="452"/>
      <c r="B38" s="427"/>
      <c r="C38" s="6"/>
      <c r="D38" s="103"/>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48</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1422</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2018</v>
      </c>
      <c r="D49" s="433"/>
      <c r="E49" s="433"/>
      <c r="F49" s="433"/>
      <c r="G49" s="433"/>
      <c r="H49" s="433"/>
      <c r="I49" s="433"/>
      <c r="J49" s="433"/>
      <c r="K49" s="433"/>
      <c r="L49" s="433"/>
      <c r="M49" s="434"/>
    </row>
    <row r="50" spans="1:13" ht="15.75" customHeight="1">
      <c r="A50" s="435" t="s">
        <v>185</v>
      </c>
      <c r="B50" s="70" t="s">
        <v>144</v>
      </c>
      <c r="C50" s="438" t="s">
        <v>1285</v>
      </c>
      <c r="D50" s="438"/>
      <c r="E50" s="438"/>
      <c r="F50" s="438"/>
      <c r="G50" s="438"/>
      <c r="H50" s="438"/>
      <c r="I50" s="438"/>
      <c r="J50" s="438"/>
      <c r="K50" s="438"/>
      <c r="L50" s="438"/>
      <c r="M50" s="439"/>
    </row>
    <row r="51" spans="1:13">
      <c r="A51" s="436"/>
      <c r="B51" s="70" t="s">
        <v>145</v>
      </c>
      <c r="C51" s="438" t="s">
        <v>1286</v>
      </c>
      <c r="D51" s="438"/>
      <c r="E51" s="438"/>
      <c r="F51" s="438"/>
      <c r="G51" s="438"/>
      <c r="H51" s="438"/>
      <c r="I51" s="438"/>
      <c r="J51" s="438"/>
      <c r="K51" s="438"/>
      <c r="L51" s="438"/>
      <c r="M51" s="439"/>
    </row>
    <row r="52" spans="1:13">
      <c r="A52" s="436"/>
      <c r="B52" s="70" t="s">
        <v>146</v>
      </c>
      <c r="C52" s="438" t="s">
        <v>1275</v>
      </c>
      <c r="D52" s="438"/>
      <c r="E52" s="438"/>
      <c r="F52" s="438"/>
      <c r="G52" s="438"/>
      <c r="H52" s="438"/>
      <c r="I52" s="438"/>
      <c r="J52" s="438"/>
      <c r="K52" s="438"/>
      <c r="L52" s="438"/>
      <c r="M52" s="439"/>
    </row>
    <row r="53" spans="1:13" ht="15.75" customHeight="1">
      <c r="A53" s="436"/>
      <c r="B53" s="71" t="s">
        <v>147</v>
      </c>
      <c r="C53" s="438" t="s">
        <v>1276</v>
      </c>
      <c r="D53" s="438"/>
      <c r="E53" s="438"/>
      <c r="F53" s="438"/>
      <c r="G53" s="438"/>
      <c r="H53" s="438"/>
      <c r="I53" s="438"/>
      <c r="J53" s="438"/>
      <c r="K53" s="438"/>
      <c r="L53" s="438"/>
      <c r="M53" s="439"/>
    </row>
    <row r="54" spans="1:13" ht="15.75" customHeight="1">
      <c r="A54" s="436"/>
      <c r="B54" s="70" t="s">
        <v>148</v>
      </c>
      <c r="C54" s="440" t="s">
        <v>1279</v>
      </c>
      <c r="D54" s="438"/>
      <c r="E54" s="438"/>
      <c r="F54" s="438"/>
      <c r="G54" s="438"/>
      <c r="H54" s="438"/>
      <c r="I54" s="438"/>
      <c r="J54" s="438"/>
      <c r="K54" s="438"/>
      <c r="L54" s="438"/>
      <c r="M54" s="439"/>
    </row>
    <row r="55" spans="1:13" ht="16" thickBot="1">
      <c r="A55" s="437"/>
      <c r="B55" s="70" t="s">
        <v>149</v>
      </c>
      <c r="C55" s="438" t="s">
        <v>1278</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2:A13"/>
    <mergeCell ref="C2:M2"/>
    <mergeCell ref="C3:M3"/>
    <mergeCell ref="B8:B10"/>
    <mergeCell ref="C9:D9"/>
    <mergeCell ref="F9:G9"/>
    <mergeCell ref="I9:J9"/>
    <mergeCell ref="C10:D10"/>
    <mergeCell ref="F10:G10"/>
    <mergeCell ref="I10:J10"/>
    <mergeCell ref="C11:M11"/>
    <mergeCell ref="F4:G4"/>
    <mergeCell ref="C12:M12"/>
    <mergeCell ref="C59:M59"/>
    <mergeCell ref="C47:M47"/>
    <mergeCell ref="C49:M49"/>
    <mergeCell ref="A50:A55"/>
    <mergeCell ref="C50:M50"/>
    <mergeCell ref="C51:M51"/>
    <mergeCell ref="C52:M52"/>
    <mergeCell ref="C53:M53"/>
    <mergeCell ref="C54:M54"/>
    <mergeCell ref="C55:M55"/>
    <mergeCell ref="A56:A58"/>
    <mergeCell ref="C56:M56"/>
    <mergeCell ref="C57:M57"/>
    <mergeCell ref="C58:M58"/>
    <mergeCell ref="A14:A49"/>
    <mergeCell ref="C15:M15"/>
    <mergeCell ref="C46:M46"/>
    <mergeCell ref="H40:I40"/>
    <mergeCell ref="B42:B45"/>
    <mergeCell ref="F43:F44"/>
    <mergeCell ref="G43:G44"/>
    <mergeCell ref="I44:J44"/>
    <mergeCell ref="B16:B21"/>
    <mergeCell ref="B22:B25"/>
    <mergeCell ref="J27:L27"/>
    <mergeCell ref="B29:B31"/>
    <mergeCell ref="B32:B41"/>
    <mergeCell ref="F40:G4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s>
  <hyperlinks>
    <hyperlink ref="C54" r:id="rId1" display="fjestupinan@alcaldiabogota.gov.co"/>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7030A0"/>
  </sheetPr>
  <dimension ref="A1:M70"/>
  <sheetViews>
    <sheetView zoomScale="85" zoomScaleNormal="85" workbookViewId="0">
      <selection activeCell="B4" sqref="B4"/>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310</v>
      </c>
      <c r="C1" s="89"/>
      <c r="D1" s="89"/>
      <c r="E1" s="89"/>
      <c r="F1" s="89"/>
      <c r="G1" s="89"/>
      <c r="H1" s="89"/>
      <c r="I1" s="89"/>
      <c r="J1" s="89"/>
      <c r="K1" s="89"/>
      <c r="L1" s="89"/>
      <c r="M1" s="90"/>
    </row>
    <row r="2" spans="1:13" ht="28.5" customHeight="1">
      <c r="A2" s="423" t="s">
        <v>152</v>
      </c>
      <c r="B2" s="68" t="s">
        <v>113</v>
      </c>
      <c r="C2" s="432" t="str">
        <f>'Plan de acción'!E37</f>
        <v>Porcentaje de ciudadanos encuestados que consideran estar satisfechos con los trámites y servicios brindados por las entidades distritales, en la ciudad de Bogotá D.C.</v>
      </c>
      <c r="D2" s="433"/>
      <c r="E2" s="433"/>
      <c r="F2" s="433"/>
      <c r="G2" s="433"/>
      <c r="H2" s="433"/>
      <c r="I2" s="433"/>
      <c r="J2" s="433"/>
      <c r="K2" s="433"/>
      <c r="L2" s="433"/>
      <c r="M2" s="434"/>
    </row>
    <row r="3" spans="1:13" ht="136.5" customHeight="1">
      <c r="A3" s="424"/>
      <c r="B3" s="69" t="s">
        <v>153</v>
      </c>
      <c r="C3" s="432" t="s">
        <v>1491</v>
      </c>
      <c r="D3" s="433"/>
      <c r="E3" s="433"/>
      <c r="F3" s="433"/>
      <c r="G3" s="433"/>
      <c r="H3" s="433"/>
      <c r="I3" s="433"/>
      <c r="J3" s="433"/>
      <c r="K3" s="433"/>
      <c r="L3" s="433"/>
      <c r="M3" s="434"/>
    </row>
    <row r="4" spans="1:13">
      <c r="A4" s="424"/>
      <c r="B4" s="282"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81" t="s">
        <v>41</v>
      </c>
      <c r="J7" s="19"/>
      <c r="K7" s="19"/>
      <c r="L7" s="19"/>
      <c r="M7" s="22"/>
    </row>
    <row r="8" spans="1:13">
      <c r="A8" s="424"/>
      <c r="B8" s="426" t="s">
        <v>175</v>
      </c>
      <c r="C8" s="96"/>
      <c r="D8" s="82"/>
      <c r="E8" s="82"/>
      <c r="F8" s="82"/>
      <c r="G8" s="82"/>
      <c r="H8" s="82"/>
      <c r="I8" s="82"/>
      <c r="J8" s="82"/>
      <c r="K8" s="82"/>
      <c r="L8" s="83"/>
      <c r="M8" s="84"/>
    </row>
    <row r="9" spans="1:13">
      <c r="A9" s="424"/>
      <c r="B9" s="427"/>
      <c r="C9" s="414" t="s">
        <v>316</v>
      </c>
      <c r="D9" s="414"/>
      <c r="E9" s="23"/>
      <c r="F9" s="414" t="s">
        <v>44</v>
      </c>
      <c r="G9" s="414"/>
      <c r="H9" s="23"/>
      <c r="I9" s="414" t="s">
        <v>267</v>
      </c>
      <c r="J9" s="414"/>
      <c r="K9" s="23"/>
      <c r="L9" s="414" t="s">
        <v>273</v>
      </c>
      <c r="M9" s="414"/>
    </row>
    <row r="10" spans="1:13">
      <c r="A10" s="424"/>
      <c r="B10" s="428"/>
      <c r="C10" s="413" t="s">
        <v>176</v>
      </c>
      <c r="D10" s="413"/>
      <c r="E10" s="23"/>
      <c r="F10" s="413" t="s">
        <v>176</v>
      </c>
      <c r="G10" s="413"/>
      <c r="H10" s="23"/>
      <c r="I10" s="413" t="s">
        <v>176</v>
      </c>
      <c r="J10" s="413"/>
      <c r="K10" s="23"/>
      <c r="L10" s="413" t="s">
        <v>176</v>
      </c>
      <c r="M10" s="413"/>
    </row>
    <row r="11" spans="1:13">
      <c r="A11" s="424"/>
      <c r="B11" s="120"/>
      <c r="C11" s="414" t="s">
        <v>274</v>
      </c>
      <c r="D11" s="414"/>
      <c r="E11" s="23"/>
      <c r="F11" s="414" t="s">
        <v>269</v>
      </c>
      <c r="G11" s="414"/>
      <c r="H11" s="23"/>
      <c r="I11" s="414" t="s">
        <v>275</v>
      </c>
      <c r="J11" s="414"/>
      <c r="K11" s="23"/>
      <c r="L11" s="414" t="s">
        <v>272</v>
      </c>
      <c r="M11" s="414"/>
    </row>
    <row r="12" spans="1:13">
      <c r="A12" s="424"/>
      <c r="B12" s="120"/>
      <c r="C12" s="413" t="s">
        <v>176</v>
      </c>
      <c r="D12" s="413"/>
      <c r="E12" s="23"/>
      <c r="F12" s="413" t="s">
        <v>176</v>
      </c>
      <c r="G12" s="413"/>
      <c r="H12" s="23"/>
      <c r="I12" s="413" t="s">
        <v>176</v>
      </c>
      <c r="J12" s="413"/>
      <c r="K12" s="23"/>
      <c r="L12" s="413" t="s">
        <v>176</v>
      </c>
      <c r="M12" s="413"/>
    </row>
    <row r="13" spans="1:13">
      <c r="A13" s="424"/>
      <c r="B13" s="120"/>
      <c r="C13" s="414" t="s">
        <v>276</v>
      </c>
      <c r="D13" s="414"/>
      <c r="E13" s="23"/>
      <c r="F13" s="414" t="s">
        <v>271</v>
      </c>
      <c r="G13" s="414"/>
      <c r="H13" s="23"/>
      <c r="I13" s="414" t="s">
        <v>268</v>
      </c>
      <c r="J13" s="414"/>
      <c r="K13" s="23"/>
      <c r="L13" s="414" t="s">
        <v>270</v>
      </c>
      <c r="M13" s="414"/>
    </row>
    <row r="14" spans="1:13">
      <c r="A14" s="424"/>
      <c r="B14" s="120"/>
      <c r="C14" s="413" t="s">
        <v>176</v>
      </c>
      <c r="D14" s="413"/>
      <c r="E14" s="23"/>
      <c r="F14" s="413" t="s">
        <v>176</v>
      </c>
      <c r="G14" s="413"/>
      <c r="H14" s="23"/>
      <c r="I14" s="413" t="s">
        <v>176</v>
      </c>
      <c r="J14" s="413"/>
      <c r="K14" s="23"/>
      <c r="L14" s="413" t="s">
        <v>176</v>
      </c>
      <c r="M14" s="413"/>
    </row>
    <row r="15" spans="1:13">
      <c r="A15" s="424"/>
      <c r="B15" s="120"/>
      <c r="C15" s="414" t="s">
        <v>48</v>
      </c>
      <c r="D15" s="414"/>
      <c r="E15" s="23"/>
      <c r="F15" s="414" t="s">
        <v>51</v>
      </c>
      <c r="G15" s="414"/>
      <c r="H15" s="23"/>
      <c r="I15" s="414" t="s">
        <v>277</v>
      </c>
      <c r="J15" s="414"/>
      <c r="K15" s="23"/>
      <c r="L15" s="414" t="s">
        <v>278</v>
      </c>
      <c r="M15" s="414"/>
    </row>
    <row r="16" spans="1:13">
      <c r="A16" s="424"/>
      <c r="B16" s="120"/>
      <c r="C16" s="413" t="s">
        <v>176</v>
      </c>
      <c r="D16" s="413"/>
      <c r="E16" s="23"/>
      <c r="F16" s="413" t="s">
        <v>176</v>
      </c>
      <c r="G16" s="413"/>
      <c r="H16" s="23"/>
      <c r="I16" s="413" t="s">
        <v>176</v>
      </c>
      <c r="J16" s="413"/>
      <c r="K16" s="23"/>
      <c r="L16" s="413" t="s">
        <v>176</v>
      </c>
      <c r="M16" s="413"/>
    </row>
    <row r="17" spans="1:13">
      <c r="A17" s="424"/>
      <c r="B17" s="120"/>
      <c r="C17" s="414" t="s">
        <v>279</v>
      </c>
      <c r="D17" s="414"/>
      <c r="E17" s="23"/>
      <c r="F17" s="414" t="s">
        <v>280</v>
      </c>
      <c r="G17" s="414"/>
      <c r="H17" s="23"/>
      <c r="I17" s="414" t="s">
        <v>281</v>
      </c>
      <c r="J17" s="414"/>
      <c r="K17" s="23"/>
      <c r="L17" s="414" t="s">
        <v>282</v>
      </c>
      <c r="M17" s="414"/>
    </row>
    <row r="18" spans="1:13">
      <c r="A18" s="424"/>
      <c r="B18" s="120"/>
      <c r="C18" s="413" t="s">
        <v>176</v>
      </c>
      <c r="D18" s="413"/>
      <c r="E18" s="23"/>
      <c r="F18" s="413" t="s">
        <v>176</v>
      </c>
      <c r="G18" s="413"/>
      <c r="H18" s="23"/>
      <c r="I18" s="413" t="s">
        <v>176</v>
      </c>
      <c r="J18" s="413"/>
      <c r="K18" s="23"/>
      <c r="L18" s="413" t="s">
        <v>176</v>
      </c>
      <c r="M18" s="413"/>
    </row>
    <row r="19" spans="1:13">
      <c r="A19" s="424"/>
      <c r="B19" s="120"/>
      <c r="C19" s="414" t="s">
        <v>283</v>
      </c>
      <c r="D19" s="414"/>
      <c r="E19" s="23"/>
      <c r="F19" s="414" t="s">
        <v>284</v>
      </c>
      <c r="G19" s="414"/>
      <c r="H19" s="23"/>
      <c r="I19" s="414" t="s">
        <v>285</v>
      </c>
      <c r="J19" s="414"/>
      <c r="K19" s="23"/>
      <c r="L19" s="414" t="s">
        <v>286</v>
      </c>
      <c r="M19" s="414"/>
    </row>
    <row r="20" spans="1:13">
      <c r="A20" s="424"/>
      <c r="B20" s="120"/>
      <c r="C20" s="413" t="s">
        <v>176</v>
      </c>
      <c r="D20" s="413"/>
      <c r="E20" s="23"/>
      <c r="F20" s="413" t="s">
        <v>176</v>
      </c>
      <c r="G20" s="413"/>
      <c r="H20" s="23"/>
      <c r="I20" s="413" t="s">
        <v>176</v>
      </c>
      <c r="J20" s="413"/>
      <c r="K20" s="23"/>
      <c r="L20" s="413" t="s">
        <v>176</v>
      </c>
      <c r="M20" s="413"/>
    </row>
    <row r="21" spans="1:13">
      <c r="A21" s="424"/>
      <c r="B21" s="120"/>
      <c r="C21" s="414" t="s">
        <v>287</v>
      </c>
      <c r="D21" s="414"/>
      <c r="E21" s="23"/>
      <c r="F21" s="414" t="s">
        <v>288</v>
      </c>
      <c r="G21" s="414"/>
      <c r="H21" s="23"/>
      <c r="I21" s="414" t="s">
        <v>289</v>
      </c>
      <c r="J21" s="414"/>
      <c r="K21" s="23"/>
      <c r="L21" s="414" t="s">
        <v>290</v>
      </c>
      <c r="M21" s="414"/>
    </row>
    <row r="22" spans="1:13">
      <c r="A22" s="424"/>
      <c r="B22" s="120"/>
      <c r="C22" s="413" t="s">
        <v>176</v>
      </c>
      <c r="D22" s="413"/>
      <c r="E22" s="23"/>
      <c r="F22" s="413" t="s">
        <v>176</v>
      </c>
      <c r="G22" s="413"/>
      <c r="H22" s="23"/>
      <c r="I22" s="413" t="s">
        <v>176</v>
      </c>
      <c r="J22" s="413"/>
      <c r="K22" s="23"/>
      <c r="L22" s="413" t="s">
        <v>176</v>
      </c>
      <c r="M22" s="413"/>
    </row>
    <row r="23" spans="1:13">
      <c r="A23" s="424"/>
      <c r="B23" s="120"/>
      <c r="C23" s="414" t="s">
        <v>291</v>
      </c>
      <c r="D23" s="414"/>
      <c r="E23" s="23"/>
      <c r="F23" s="414" t="s">
        <v>277</v>
      </c>
      <c r="G23" s="414"/>
      <c r="H23" s="23"/>
      <c r="I23" s="23"/>
      <c r="J23" s="23"/>
      <c r="K23" s="23"/>
      <c r="L23" s="23"/>
      <c r="M23" s="23"/>
    </row>
    <row r="24" spans="1:13">
      <c r="A24" s="424"/>
      <c r="B24" s="120"/>
      <c r="C24" s="413" t="s">
        <v>176</v>
      </c>
      <c r="D24" s="413"/>
      <c r="E24" s="23"/>
      <c r="F24" s="413" t="s">
        <v>176</v>
      </c>
      <c r="G24" s="413"/>
      <c r="H24" s="23"/>
      <c r="I24" s="23"/>
      <c r="J24" s="23"/>
      <c r="K24" s="23"/>
      <c r="L24" s="23"/>
      <c r="M24" s="23"/>
    </row>
    <row r="25" spans="1:13" ht="29.5" customHeight="1">
      <c r="A25" s="425"/>
      <c r="B25" s="69" t="s">
        <v>192</v>
      </c>
      <c r="C25" s="415" t="s">
        <v>311</v>
      </c>
      <c r="D25" s="416"/>
      <c r="E25" s="416"/>
      <c r="F25" s="416"/>
      <c r="G25" s="416"/>
      <c r="H25" s="416"/>
      <c r="I25" s="416"/>
      <c r="J25" s="416"/>
      <c r="K25" s="416"/>
      <c r="L25" s="416"/>
      <c r="M25" s="417"/>
    </row>
    <row r="26" spans="1:13" ht="16.5" customHeight="1">
      <c r="A26" s="441" t="s">
        <v>114</v>
      </c>
      <c r="B26" s="69" t="s">
        <v>1613</v>
      </c>
      <c r="C26" s="144" t="str">
        <f>'Plan de acción'!G37</f>
        <v>Poblacional;
Diferencial;
Género;
Derechos Humanos</v>
      </c>
      <c r="D26" s="38"/>
      <c r="E26" s="38"/>
      <c r="F26" s="38"/>
      <c r="G26" s="38"/>
      <c r="H26" s="38"/>
      <c r="I26" s="38"/>
      <c r="J26" s="38"/>
      <c r="K26" s="38"/>
      <c r="M26" s="65"/>
    </row>
    <row r="27" spans="1:13" ht="18" customHeight="1">
      <c r="A27" s="442"/>
      <c r="B27" s="426" t="s">
        <v>116</v>
      </c>
      <c r="C27" s="66"/>
      <c r="D27" s="24"/>
      <c r="E27" s="24"/>
      <c r="F27" s="24"/>
      <c r="G27" s="24"/>
      <c r="H27" s="24"/>
      <c r="I27" s="24"/>
      <c r="J27" s="24"/>
      <c r="K27" s="24"/>
      <c r="L27" s="24"/>
      <c r="M27" s="25"/>
    </row>
    <row r="28" spans="1:13" ht="18.649999999999999" customHeight="1">
      <c r="A28" s="442"/>
      <c r="B28" s="427"/>
      <c r="C28" s="64"/>
      <c r="D28" s="26"/>
      <c r="E28" s="5"/>
      <c r="F28" s="26"/>
      <c r="G28" s="5"/>
      <c r="H28" s="26"/>
      <c r="I28" s="5"/>
      <c r="J28" s="26"/>
      <c r="K28" s="5"/>
      <c r="L28" s="5"/>
      <c r="M28" s="27"/>
    </row>
    <row r="29" spans="1:13">
      <c r="A29" s="442"/>
      <c r="B29" s="427"/>
      <c r="C29" s="29" t="s">
        <v>117</v>
      </c>
      <c r="D29" s="28"/>
      <c r="E29" s="29" t="s">
        <v>118</v>
      </c>
      <c r="F29" s="28"/>
      <c r="G29" s="29" t="s">
        <v>119</v>
      </c>
      <c r="H29" s="28"/>
      <c r="I29" s="29" t="s">
        <v>155</v>
      </c>
      <c r="J29" s="28"/>
      <c r="K29" s="29" t="s">
        <v>120</v>
      </c>
      <c r="L29" s="30"/>
      <c r="M29" s="31"/>
    </row>
    <row r="30" spans="1:13">
      <c r="A30" s="442"/>
      <c r="B30" s="427"/>
      <c r="C30" s="29" t="s">
        <v>121</v>
      </c>
      <c r="D30" s="32"/>
      <c r="E30" s="29" t="s">
        <v>122</v>
      </c>
      <c r="F30" s="33"/>
      <c r="G30" s="29" t="s">
        <v>123</v>
      </c>
      <c r="H30" s="33"/>
      <c r="I30" s="29" t="s">
        <v>124</v>
      </c>
      <c r="J30" s="33" t="s">
        <v>233</v>
      </c>
      <c r="K30" s="29" t="s">
        <v>125</v>
      </c>
      <c r="L30" s="30"/>
      <c r="M30" s="31"/>
    </row>
    <row r="31" spans="1:13">
      <c r="A31" s="442"/>
      <c r="B31" s="427"/>
      <c r="C31" s="29" t="s">
        <v>1760</v>
      </c>
      <c r="D31" s="32"/>
      <c r="E31" s="29" t="s">
        <v>1761</v>
      </c>
      <c r="F31" s="32"/>
      <c r="G31" s="29"/>
      <c r="H31" s="44"/>
      <c r="I31" s="29"/>
      <c r="J31" s="44"/>
      <c r="K31" s="29"/>
      <c r="L31" s="300"/>
      <c r="M31" s="301"/>
    </row>
    <row r="32" spans="1:13">
      <c r="A32" s="442"/>
      <c r="B32" s="427"/>
      <c r="C32" s="29" t="s">
        <v>126</v>
      </c>
      <c r="D32" s="33"/>
      <c r="E32" s="29" t="s">
        <v>127</v>
      </c>
      <c r="F32" s="9"/>
      <c r="G32" s="9"/>
      <c r="H32" s="9"/>
      <c r="I32" s="9"/>
      <c r="J32" s="9"/>
      <c r="K32" s="9"/>
      <c r="L32" s="9"/>
      <c r="M32" s="34"/>
    </row>
    <row r="33" spans="1:13" ht="9.75" customHeight="1">
      <c r="A33" s="442"/>
      <c r="B33" s="428"/>
      <c r="C33" s="35"/>
      <c r="D33" s="35"/>
      <c r="E33" s="35"/>
      <c r="F33" s="35"/>
      <c r="G33" s="35"/>
      <c r="H33" s="35"/>
      <c r="I33" s="35"/>
      <c r="J33" s="35"/>
      <c r="K33" s="35"/>
      <c r="L33" s="35"/>
      <c r="M33" s="36"/>
    </row>
    <row r="34" spans="1:13">
      <c r="A34" s="442"/>
      <c r="B34" s="426" t="s">
        <v>164</v>
      </c>
      <c r="C34" s="37"/>
      <c r="D34" s="37"/>
      <c r="E34" s="37"/>
      <c r="F34" s="37"/>
      <c r="G34" s="37"/>
      <c r="H34" s="37"/>
      <c r="I34" s="37"/>
      <c r="J34" s="37"/>
      <c r="K34" s="37"/>
      <c r="M34" s="65"/>
    </row>
    <row r="35" spans="1:13">
      <c r="A35" s="442"/>
      <c r="B35" s="427"/>
      <c r="C35" s="29" t="s">
        <v>165</v>
      </c>
      <c r="D35" s="33"/>
      <c r="E35" s="38"/>
      <c r="F35" s="29" t="s">
        <v>166</v>
      </c>
      <c r="G35" s="32"/>
      <c r="H35" s="38"/>
      <c r="I35" s="29" t="s">
        <v>167</v>
      </c>
      <c r="J35" s="32" t="s">
        <v>233</v>
      </c>
      <c r="K35" s="38"/>
      <c r="M35" s="65"/>
    </row>
    <row r="36" spans="1:13">
      <c r="A36" s="442"/>
      <c r="B36" s="427"/>
      <c r="C36" s="29" t="s">
        <v>168</v>
      </c>
      <c r="D36" s="39"/>
      <c r="E36" s="40"/>
      <c r="F36" s="29" t="s">
        <v>169</v>
      </c>
      <c r="G36" s="33"/>
      <c r="H36" s="41"/>
      <c r="I36" s="42"/>
      <c r="J36" s="41"/>
      <c r="K36" s="43"/>
      <c r="M36" s="65"/>
    </row>
    <row r="37" spans="1:13">
      <c r="A37" s="442"/>
      <c r="B37" s="427"/>
      <c r="C37" s="44"/>
      <c r="D37" s="44"/>
      <c r="E37" s="44"/>
      <c r="F37" s="44"/>
      <c r="G37" s="44"/>
      <c r="H37" s="44"/>
      <c r="I37" s="44"/>
      <c r="J37" s="44"/>
      <c r="K37" s="44"/>
      <c r="M37" s="65"/>
    </row>
    <row r="38" spans="1:13">
      <c r="A38" s="442"/>
      <c r="B38" s="119" t="s">
        <v>128</v>
      </c>
      <c r="C38" s="38"/>
      <c r="D38" s="38"/>
      <c r="E38" s="38"/>
      <c r="F38" s="38"/>
      <c r="G38" s="38"/>
      <c r="H38" s="38"/>
      <c r="I38" s="38"/>
      <c r="J38" s="38"/>
      <c r="K38" s="38"/>
      <c r="L38" s="38"/>
      <c r="M38" s="45"/>
    </row>
    <row r="39" spans="1:13">
      <c r="A39" s="442"/>
      <c r="B39" s="119"/>
      <c r="C39" s="67" t="s">
        <v>129</v>
      </c>
      <c r="D39" s="142" t="str">
        <f>'Plan de acción'!K37</f>
        <v>ND</v>
      </c>
      <c r="E39" s="38"/>
      <c r="F39" s="46" t="s">
        <v>130</v>
      </c>
      <c r="G39" s="33">
        <v>2018</v>
      </c>
      <c r="H39" s="38"/>
      <c r="I39" s="46" t="s">
        <v>131</v>
      </c>
      <c r="J39" s="429" t="s">
        <v>329</v>
      </c>
      <c r="K39" s="430"/>
      <c r="L39" s="431"/>
      <c r="M39" s="45"/>
    </row>
    <row r="40" spans="1:13">
      <c r="A40" s="442"/>
      <c r="B40" s="120"/>
      <c r="C40" s="35"/>
      <c r="D40" s="35"/>
      <c r="E40" s="35"/>
      <c r="F40" s="35"/>
      <c r="G40" s="35"/>
      <c r="H40" s="35"/>
      <c r="I40" s="35"/>
      <c r="J40" s="35"/>
      <c r="K40" s="35"/>
      <c r="L40" s="35"/>
      <c r="M40" s="36"/>
    </row>
    <row r="41" spans="1:13">
      <c r="A41" s="442"/>
      <c r="B41" s="426" t="s">
        <v>170</v>
      </c>
      <c r="C41" s="47"/>
      <c r="D41" s="47"/>
      <c r="E41" s="47"/>
      <c r="F41" s="47"/>
      <c r="G41" s="47"/>
      <c r="H41" s="47"/>
      <c r="I41" s="47"/>
      <c r="J41" s="47"/>
      <c r="K41" s="47"/>
      <c r="M41" s="65"/>
    </row>
    <row r="42" spans="1:13">
      <c r="A42" s="442"/>
      <c r="B42" s="427"/>
      <c r="C42" s="38" t="s">
        <v>171</v>
      </c>
      <c r="D42" s="48">
        <v>2019</v>
      </c>
      <c r="E42" s="49"/>
      <c r="F42" s="38" t="s">
        <v>172</v>
      </c>
      <c r="G42" s="50" t="s">
        <v>235</v>
      </c>
      <c r="H42" s="49"/>
      <c r="I42" s="46"/>
      <c r="J42" s="49"/>
      <c r="K42" s="49"/>
      <c r="M42" s="65"/>
    </row>
    <row r="43" spans="1:13">
      <c r="A43" s="442"/>
      <c r="B43" s="428"/>
      <c r="C43" s="35"/>
      <c r="D43" s="51"/>
      <c r="E43" s="52"/>
      <c r="F43" s="35"/>
      <c r="G43" s="52"/>
      <c r="H43" s="52"/>
      <c r="I43" s="53"/>
      <c r="J43" s="52"/>
      <c r="K43" s="52"/>
      <c r="M43" s="65"/>
    </row>
    <row r="44" spans="1:13">
      <c r="A44" s="442"/>
      <c r="B44" s="119" t="s">
        <v>132</v>
      </c>
      <c r="C44" s="54"/>
      <c r="D44" s="54"/>
      <c r="E44" s="54"/>
      <c r="F44" s="54"/>
      <c r="G44" s="54"/>
      <c r="H44" s="54"/>
      <c r="I44" s="54"/>
      <c r="J44" s="54"/>
      <c r="K44" s="54"/>
      <c r="L44" s="54"/>
      <c r="M44" s="55"/>
    </row>
    <row r="45" spans="1:13">
      <c r="A45" s="442"/>
      <c r="B45" s="119"/>
      <c r="C45" s="6"/>
      <c r="D45" s="7">
        <v>2019</v>
      </c>
      <c r="E45" s="7"/>
      <c r="F45" s="8">
        <v>2020</v>
      </c>
      <c r="G45" s="8"/>
      <c r="H45" s="8">
        <v>2021</v>
      </c>
      <c r="I45" s="7"/>
      <c r="J45" s="7">
        <v>2022</v>
      </c>
      <c r="L45" s="7">
        <v>2023</v>
      </c>
      <c r="M45" s="55"/>
    </row>
    <row r="46" spans="1:13">
      <c r="A46" s="442"/>
      <c r="B46" s="119"/>
      <c r="C46" s="6"/>
      <c r="D46" s="132">
        <f>'Plan de acción'!O37</f>
        <v>0.8</v>
      </c>
      <c r="E46" s="10"/>
      <c r="F46" s="132">
        <f>'Plan de acción'!P37</f>
        <v>0.81</v>
      </c>
      <c r="G46" s="10"/>
      <c r="H46" s="132">
        <f>'Plan de acción'!Q37</f>
        <v>0.82</v>
      </c>
      <c r="I46" s="10"/>
      <c r="J46" s="132">
        <f>'Plan de acción'!R37</f>
        <v>0.83</v>
      </c>
      <c r="L46" s="132">
        <f>'Plan de acción'!S37</f>
        <v>0.84</v>
      </c>
      <c r="M46" s="118"/>
    </row>
    <row r="47" spans="1:13">
      <c r="A47" s="442"/>
      <c r="B47" s="119"/>
      <c r="C47" s="6"/>
      <c r="D47" s="7">
        <v>2024</v>
      </c>
      <c r="E47" s="7"/>
      <c r="F47" s="8">
        <v>2025</v>
      </c>
      <c r="G47" s="8"/>
      <c r="H47" s="8">
        <v>2026</v>
      </c>
      <c r="I47" s="7"/>
      <c r="J47" s="7">
        <v>2027</v>
      </c>
      <c r="L47" s="7">
        <v>2028</v>
      </c>
      <c r="M47" s="27"/>
    </row>
    <row r="48" spans="1:13">
      <c r="A48" s="442"/>
      <c r="B48" s="119"/>
      <c r="C48" s="6"/>
      <c r="D48" s="132">
        <f>'Plan de acción'!T37</f>
        <v>0.85</v>
      </c>
      <c r="E48" s="132"/>
      <c r="F48" s="132">
        <f>'Plan de acción'!U37</f>
        <v>0.86</v>
      </c>
      <c r="G48" s="132"/>
      <c r="H48" s="132">
        <f>'Plan de acción'!V37</f>
        <v>0.87</v>
      </c>
      <c r="I48" s="132"/>
      <c r="J48" s="132">
        <f>'Plan de acción'!W37</f>
        <v>0.88</v>
      </c>
      <c r="L48" s="132">
        <f>'Plan de acción'!X37</f>
        <v>0.9</v>
      </c>
      <c r="M48" s="118"/>
    </row>
    <row r="49" spans="1:13">
      <c r="A49" s="442"/>
      <c r="B49" s="119"/>
      <c r="C49" s="6"/>
      <c r="E49" s="7"/>
      <c r="F49" s="7"/>
      <c r="G49" s="7"/>
      <c r="H49" s="8"/>
      <c r="I49" s="8"/>
      <c r="J49" s="8"/>
      <c r="K49" s="7"/>
      <c r="L49" s="7"/>
      <c r="M49" s="27"/>
    </row>
    <row r="50" spans="1:13">
      <c r="A50" s="442"/>
      <c r="B50" s="119"/>
      <c r="C50" s="6"/>
      <c r="E50" s="10"/>
      <c r="F50" s="121"/>
      <c r="G50" s="10"/>
      <c r="H50" s="121"/>
      <c r="I50" s="10"/>
      <c r="J50" s="121"/>
      <c r="K50" s="10"/>
      <c r="L50" s="121"/>
      <c r="M50" s="118"/>
    </row>
    <row r="51" spans="1:13">
      <c r="A51" s="442"/>
      <c r="B51" s="119"/>
      <c r="C51" s="6"/>
      <c r="D51" s="11"/>
      <c r="E51" s="117"/>
      <c r="F51" s="11" t="s">
        <v>180</v>
      </c>
      <c r="G51" s="117"/>
      <c r="H51" s="11"/>
      <c r="I51" s="117"/>
      <c r="J51" s="11"/>
      <c r="K51" s="117"/>
      <c r="L51" s="11"/>
      <c r="M51" s="118"/>
    </row>
    <row r="52" spans="1:13">
      <c r="A52" s="442"/>
      <c r="B52" s="119"/>
      <c r="C52" s="6"/>
      <c r="D52" s="121"/>
      <c r="E52" s="10"/>
      <c r="F52" s="444">
        <f>'Plan de acción'!Y37</f>
        <v>0.9</v>
      </c>
      <c r="G52" s="445"/>
      <c r="H52" s="446"/>
      <c r="I52" s="446"/>
      <c r="J52" s="11"/>
      <c r="K52" s="117"/>
      <c r="L52" s="11"/>
      <c r="M52" s="118"/>
    </row>
    <row r="53" spans="1:13" ht="18" customHeight="1">
      <c r="A53" s="442"/>
      <c r="B53" s="426" t="s">
        <v>173</v>
      </c>
      <c r="C53" s="56"/>
      <c r="D53" s="56"/>
      <c r="E53" s="56"/>
      <c r="F53" s="56"/>
      <c r="G53" s="56"/>
      <c r="H53" s="56"/>
      <c r="I53" s="56"/>
      <c r="J53" s="56"/>
      <c r="K53" s="56"/>
      <c r="M53" s="65"/>
    </row>
    <row r="54" spans="1:13">
      <c r="A54" s="442"/>
      <c r="B54" s="427"/>
      <c r="D54" s="57" t="s">
        <v>174</v>
      </c>
      <c r="E54" s="58" t="s">
        <v>107</v>
      </c>
      <c r="F54" s="447" t="s">
        <v>181</v>
      </c>
      <c r="G54" s="420"/>
      <c r="H54" s="7"/>
      <c r="I54" s="77" t="s">
        <v>127</v>
      </c>
      <c r="J54" s="59"/>
      <c r="K54" s="59"/>
      <c r="M54" s="65"/>
    </row>
    <row r="55" spans="1:13">
      <c r="A55" s="442"/>
      <c r="B55" s="427"/>
      <c r="D55" s="60"/>
      <c r="E55" s="32" t="s">
        <v>233</v>
      </c>
      <c r="F55" s="447"/>
      <c r="G55" s="421"/>
      <c r="H55" s="38"/>
      <c r="I55" s="422"/>
      <c r="J55" s="422"/>
      <c r="K55" s="61"/>
      <c r="M55" s="65"/>
    </row>
    <row r="56" spans="1:13">
      <c r="A56" s="442"/>
      <c r="B56" s="428"/>
      <c r="C56" s="62"/>
      <c r="D56" s="62"/>
      <c r="E56" s="62"/>
      <c r="F56" s="62"/>
      <c r="G56" s="62"/>
      <c r="H56" s="62"/>
      <c r="I56" s="62"/>
      <c r="J56" s="62"/>
      <c r="K56" s="62"/>
      <c r="M56" s="65"/>
    </row>
    <row r="57" spans="1:13">
      <c r="A57" s="442"/>
      <c r="B57" s="69" t="s">
        <v>140</v>
      </c>
      <c r="C57" s="415" t="s">
        <v>1482</v>
      </c>
      <c r="D57" s="416"/>
      <c r="E57" s="416"/>
      <c r="F57" s="416"/>
      <c r="G57" s="416"/>
      <c r="H57" s="416"/>
      <c r="I57" s="416"/>
      <c r="J57" s="416"/>
      <c r="K57" s="416"/>
      <c r="L57" s="416"/>
      <c r="M57" s="417"/>
    </row>
    <row r="58" spans="1:13" ht="15.65" customHeight="1">
      <c r="A58" s="442"/>
      <c r="B58" s="69" t="s">
        <v>141</v>
      </c>
      <c r="C58" s="415" t="s">
        <v>315</v>
      </c>
      <c r="D58" s="416"/>
      <c r="E58" s="416"/>
      <c r="F58" s="416"/>
      <c r="G58" s="416"/>
      <c r="H58" s="416"/>
      <c r="I58" s="416"/>
      <c r="J58" s="416"/>
      <c r="K58" s="416"/>
      <c r="L58" s="416"/>
      <c r="M58" s="417"/>
    </row>
    <row r="59" spans="1:13">
      <c r="A59" s="442"/>
      <c r="B59" s="69" t="s">
        <v>142</v>
      </c>
      <c r="C59" s="143">
        <v>0</v>
      </c>
      <c r="D59" s="13"/>
      <c r="E59" s="13"/>
      <c r="F59" s="13"/>
      <c r="G59" s="13"/>
      <c r="H59" s="13"/>
      <c r="I59" s="13"/>
      <c r="J59" s="13"/>
      <c r="K59" s="13"/>
      <c r="L59" s="13"/>
      <c r="M59" s="14"/>
    </row>
    <row r="60" spans="1:13">
      <c r="A60" s="443"/>
      <c r="B60" s="69" t="s">
        <v>143</v>
      </c>
      <c r="C60" s="143">
        <v>2019</v>
      </c>
      <c r="D60" s="13"/>
      <c r="E60" s="13"/>
      <c r="F60" s="13"/>
      <c r="G60" s="13"/>
      <c r="H60" s="13"/>
      <c r="I60" s="13"/>
      <c r="J60" s="13"/>
      <c r="K60" s="13"/>
      <c r="L60" s="13"/>
      <c r="M60" s="14"/>
    </row>
    <row r="61" spans="1:13" ht="15.75" customHeight="1">
      <c r="A61" s="435" t="s">
        <v>185</v>
      </c>
      <c r="B61" s="70" t="s">
        <v>144</v>
      </c>
      <c r="C61" s="438" t="s">
        <v>264</v>
      </c>
      <c r="D61" s="438"/>
      <c r="E61" s="438"/>
      <c r="F61" s="438"/>
      <c r="G61" s="438"/>
      <c r="H61" s="438"/>
      <c r="I61" s="438"/>
      <c r="J61" s="438"/>
      <c r="K61" s="438"/>
      <c r="L61" s="438"/>
      <c r="M61" s="439"/>
    </row>
    <row r="62" spans="1:13">
      <c r="A62" s="436"/>
      <c r="B62" s="70" t="s">
        <v>145</v>
      </c>
      <c r="C62" s="438" t="s">
        <v>219</v>
      </c>
      <c r="D62" s="438"/>
      <c r="E62" s="438"/>
      <c r="F62" s="438"/>
      <c r="G62" s="438"/>
      <c r="H62" s="438"/>
      <c r="I62" s="438"/>
      <c r="J62" s="438"/>
      <c r="K62" s="438"/>
      <c r="L62" s="438"/>
      <c r="M62" s="439"/>
    </row>
    <row r="63" spans="1:13">
      <c r="A63" s="436"/>
      <c r="B63" s="70" t="s">
        <v>146</v>
      </c>
      <c r="C63" s="418" t="s">
        <v>265</v>
      </c>
      <c r="D63" s="419"/>
      <c r="E63" s="419"/>
      <c r="F63" s="419"/>
      <c r="G63" s="419"/>
      <c r="H63" s="419"/>
      <c r="I63" s="419"/>
      <c r="J63" s="419"/>
      <c r="K63" s="419"/>
      <c r="L63" s="419"/>
      <c r="M63" s="419"/>
    </row>
    <row r="64" spans="1:13" ht="15.75" customHeight="1">
      <c r="A64" s="436"/>
      <c r="B64" s="71" t="s">
        <v>147</v>
      </c>
      <c r="C64" s="438" t="s">
        <v>206</v>
      </c>
      <c r="D64" s="438"/>
      <c r="E64" s="438"/>
      <c r="F64" s="438"/>
      <c r="G64" s="438"/>
      <c r="H64" s="438"/>
      <c r="I64" s="438"/>
      <c r="J64" s="438"/>
      <c r="K64" s="438"/>
      <c r="L64" s="438"/>
      <c r="M64" s="439"/>
    </row>
    <row r="65" spans="1:13" ht="15.75" customHeight="1">
      <c r="A65" s="436"/>
      <c r="B65" s="70" t="s">
        <v>148</v>
      </c>
      <c r="C65" s="440" t="s">
        <v>208</v>
      </c>
      <c r="D65" s="438"/>
      <c r="E65" s="438"/>
      <c r="F65" s="438"/>
      <c r="G65" s="438"/>
      <c r="H65" s="438"/>
      <c r="I65" s="438"/>
      <c r="J65" s="438"/>
      <c r="K65" s="438"/>
      <c r="L65" s="438"/>
      <c r="M65" s="439"/>
    </row>
    <row r="66" spans="1:13" ht="16" thickBot="1">
      <c r="A66" s="437"/>
      <c r="B66" s="70" t="s">
        <v>149</v>
      </c>
      <c r="C66" s="438" t="s">
        <v>266</v>
      </c>
      <c r="D66" s="438"/>
      <c r="E66" s="438"/>
      <c r="F66" s="438"/>
      <c r="G66" s="438"/>
      <c r="H66" s="438"/>
      <c r="I66" s="438"/>
      <c r="J66" s="438"/>
      <c r="K66" s="438"/>
      <c r="L66" s="438"/>
      <c r="M66" s="439"/>
    </row>
    <row r="67" spans="1:13" ht="15.75" customHeight="1">
      <c r="A67" s="435" t="s">
        <v>191</v>
      </c>
      <c r="B67" s="72" t="s">
        <v>177</v>
      </c>
      <c r="C67" s="438" t="s">
        <v>1499</v>
      </c>
      <c r="D67" s="438"/>
      <c r="E67" s="438"/>
      <c r="F67" s="438"/>
      <c r="G67" s="438"/>
      <c r="H67" s="438"/>
      <c r="I67" s="438"/>
      <c r="J67" s="438"/>
      <c r="K67" s="438"/>
      <c r="L67" s="438"/>
      <c r="M67" s="439"/>
    </row>
    <row r="68" spans="1:13" ht="30" customHeight="1">
      <c r="A68" s="436"/>
      <c r="B68" s="72" t="s">
        <v>178</v>
      </c>
      <c r="C68" s="438" t="s">
        <v>576</v>
      </c>
      <c r="D68" s="438"/>
      <c r="E68" s="438"/>
      <c r="F68" s="438"/>
      <c r="G68" s="438"/>
      <c r="H68" s="438"/>
      <c r="I68" s="438"/>
      <c r="J68" s="438"/>
      <c r="K68" s="438"/>
      <c r="L68" s="438"/>
      <c r="M68" s="439"/>
    </row>
    <row r="69" spans="1:13" ht="30" customHeight="1" thickBot="1">
      <c r="A69" s="436"/>
      <c r="B69" s="73" t="s">
        <v>6</v>
      </c>
      <c r="C69" s="438" t="s">
        <v>265</v>
      </c>
      <c r="D69" s="438"/>
      <c r="E69" s="438"/>
      <c r="F69" s="438"/>
      <c r="G69" s="438"/>
      <c r="H69" s="438"/>
      <c r="I69" s="438"/>
      <c r="J69" s="438"/>
      <c r="K69" s="438"/>
      <c r="L69" s="438"/>
      <c r="M69" s="439"/>
    </row>
    <row r="70" spans="1:13" ht="16" thickBot="1">
      <c r="A70" s="87" t="s">
        <v>150</v>
      </c>
      <c r="B70" s="74"/>
      <c r="C70" s="448" t="s">
        <v>151</v>
      </c>
      <c r="D70" s="449"/>
      <c r="E70" s="449"/>
      <c r="F70" s="449"/>
      <c r="G70" s="449"/>
      <c r="H70" s="449"/>
      <c r="I70" s="449"/>
      <c r="J70" s="449"/>
      <c r="K70" s="449"/>
      <c r="L70" s="449"/>
      <c r="M70" s="450"/>
    </row>
  </sheetData>
  <mergeCells count="91">
    <mergeCell ref="C70:M70"/>
    <mergeCell ref="F23:G23"/>
    <mergeCell ref="F24:G24"/>
    <mergeCell ref="C65:M65"/>
    <mergeCell ref="C66:M66"/>
    <mergeCell ref="C25:M25"/>
    <mergeCell ref="H52:I52"/>
    <mergeCell ref="A67:A69"/>
    <mergeCell ref="C67:M67"/>
    <mergeCell ref="C68:M68"/>
    <mergeCell ref="C69:M69"/>
    <mergeCell ref="F54:F55"/>
    <mergeCell ref="G54:G55"/>
    <mergeCell ref="I55:J55"/>
    <mergeCell ref="C57:M57"/>
    <mergeCell ref="C58:M58"/>
    <mergeCell ref="A61:A66"/>
    <mergeCell ref="C61:M61"/>
    <mergeCell ref="C62:M62"/>
    <mergeCell ref="C63:M63"/>
    <mergeCell ref="C64:M64"/>
    <mergeCell ref="A26:A60"/>
    <mergeCell ref="C21:D21"/>
    <mergeCell ref="F21:G21"/>
    <mergeCell ref="I21:J21"/>
    <mergeCell ref="L21:M21"/>
    <mergeCell ref="B53:B56"/>
    <mergeCell ref="C22:D22"/>
    <mergeCell ref="F22:G22"/>
    <mergeCell ref="I22:J22"/>
    <mergeCell ref="L22:M22"/>
    <mergeCell ref="C23:D23"/>
    <mergeCell ref="C24:D24"/>
    <mergeCell ref="B27:B33"/>
    <mergeCell ref="B34:B37"/>
    <mergeCell ref="J39:L39"/>
    <mergeCell ref="B41:B43"/>
    <mergeCell ref="F52:G52"/>
    <mergeCell ref="C19:D19"/>
    <mergeCell ref="F19:G19"/>
    <mergeCell ref="I19:J19"/>
    <mergeCell ref="L19:M19"/>
    <mergeCell ref="C20:D20"/>
    <mergeCell ref="F20:G20"/>
    <mergeCell ref="I20:J20"/>
    <mergeCell ref="L20:M20"/>
    <mergeCell ref="C17:D17"/>
    <mergeCell ref="F17:G17"/>
    <mergeCell ref="I17:J17"/>
    <mergeCell ref="L17:M17"/>
    <mergeCell ref="C18:D18"/>
    <mergeCell ref="F18:G18"/>
    <mergeCell ref="I18:J18"/>
    <mergeCell ref="L18:M18"/>
    <mergeCell ref="C15:D15"/>
    <mergeCell ref="F15:G15"/>
    <mergeCell ref="I15:J15"/>
    <mergeCell ref="L15:M15"/>
    <mergeCell ref="C16:D16"/>
    <mergeCell ref="F16:G16"/>
    <mergeCell ref="I16:J16"/>
    <mergeCell ref="L16:M16"/>
    <mergeCell ref="C13:D13"/>
    <mergeCell ref="F13:G13"/>
    <mergeCell ref="I13:J13"/>
    <mergeCell ref="L13:M13"/>
    <mergeCell ref="C14:D14"/>
    <mergeCell ref="F14:G14"/>
    <mergeCell ref="I14:J14"/>
    <mergeCell ref="L14:M14"/>
    <mergeCell ref="L11:M11"/>
    <mergeCell ref="C12:D12"/>
    <mergeCell ref="F12:G12"/>
    <mergeCell ref="I12:J12"/>
    <mergeCell ref="L12:M12"/>
    <mergeCell ref="F4:G4"/>
    <mergeCell ref="A2:A25"/>
    <mergeCell ref="C2:M2"/>
    <mergeCell ref="C3:M3"/>
    <mergeCell ref="B8:B10"/>
    <mergeCell ref="C9:D9"/>
    <mergeCell ref="F9:G9"/>
    <mergeCell ref="I9:J9"/>
    <mergeCell ref="L9:M9"/>
    <mergeCell ref="C10:D10"/>
    <mergeCell ref="F10:G10"/>
    <mergeCell ref="I10:J10"/>
    <mergeCell ref="L10:M10"/>
    <mergeCell ref="C11:D11"/>
    <mergeCell ref="F11:G11"/>
    <mergeCell ref="I11:J11"/>
  </mergeCells>
  <dataValidations count="4">
    <dataValidation allowBlank="1" showInputMessage="1" showErrorMessage="1" prompt="Seleccione de la lista desplegable" sqref="H7 B7 B4"/>
    <dataValidation allowBlank="1" showInputMessage="1" showErrorMessage="1" prompt="Selecciones de la lista desplegable" sqref="B26"/>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65"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'F:\Users\jsserrano\Desktop\Daniel Serrano\Alcaldía\PPTIMA\Fases\Formulación\[Matriz de Plan de Accion ( V2 2018).xlsx]Desplegables'!#REF!</xm:f>
          </x14:formula1>
          <xm:sqref>G54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38585"/>
  </sheetPr>
  <dimension ref="A1:M59"/>
  <sheetViews>
    <sheetView topLeftCell="A4"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318</v>
      </c>
      <c r="C1" s="89"/>
      <c r="D1" s="89"/>
      <c r="E1" s="89"/>
      <c r="F1" s="89"/>
      <c r="G1" s="89"/>
      <c r="H1" s="89"/>
      <c r="I1" s="89"/>
      <c r="J1" s="89"/>
      <c r="K1" s="89"/>
      <c r="L1" s="89"/>
      <c r="M1" s="90"/>
    </row>
    <row r="2" spans="1:13" ht="22" customHeight="1">
      <c r="A2" s="457" t="s">
        <v>152</v>
      </c>
      <c r="B2" s="68" t="s">
        <v>113</v>
      </c>
      <c r="C2" s="432" t="str">
        <f>'Plan de acción'!AB37</f>
        <v>Porcentaje de avance en la creación y expedición de acto administrativo para la gestión de peticiones ciudadanas</v>
      </c>
      <c r="D2" s="433"/>
      <c r="E2" s="433"/>
      <c r="F2" s="433"/>
      <c r="G2" s="433"/>
      <c r="H2" s="433"/>
      <c r="I2" s="433"/>
      <c r="J2" s="433"/>
      <c r="K2" s="433"/>
      <c r="L2" s="433"/>
      <c r="M2" s="434"/>
    </row>
    <row r="3" spans="1:13" ht="40" customHeight="1">
      <c r="A3" s="458"/>
      <c r="B3" s="69" t="s">
        <v>231</v>
      </c>
      <c r="C3" s="460" t="s">
        <v>1425</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313</v>
      </c>
      <c r="D11" s="464"/>
      <c r="E11" s="464"/>
      <c r="F11" s="464"/>
      <c r="G11" s="464"/>
      <c r="H11" s="464"/>
      <c r="I11" s="464"/>
      <c r="J11" s="464"/>
      <c r="K11" s="464"/>
      <c r="L11" s="464"/>
      <c r="M11" s="465"/>
    </row>
    <row r="12" spans="1:13" ht="75.650000000000006" customHeight="1">
      <c r="A12" s="458"/>
      <c r="B12" s="69" t="s">
        <v>229</v>
      </c>
      <c r="C12" s="466" t="s">
        <v>314</v>
      </c>
      <c r="D12" s="430"/>
      <c r="E12" s="430"/>
      <c r="F12" s="430"/>
      <c r="G12" s="430"/>
      <c r="H12" s="430"/>
      <c r="I12" s="430"/>
      <c r="J12" s="430"/>
      <c r="K12" s="430"/>
      <c r="L12" s="430"/>
      <c r="M12" s="467"/>
    </row>
    <row r="13" spans="1:13" ht="124">
      <c r="A13" s="459"/>
      <c r="B13" s="302" t="s">
        <v>1763</v>
      </c>
      <c r="C13" s="304" t="str">
        <f>'Plan de acción'!AD37</f>
        <v>16. Paz, Justicia e Instituciones Sólidas</v>
      </c>
      <c r="D13" s="37"/>
      <c r="E13" s="306" t="s">
        <v>1535</v>
      </c>
      <c r="F13" s="38" t="str">
        <f>'Plan de acción'!AE37</f>
        <v>16.6 Crear a todos los niveles instituciones eficaces y transparentes que rindan cuentas</v>
      </c>
      <c r="G13" s="38"/>
      <c r="H13" s="38"/>
      <c r="I13" s="38"/>
      <c r="J13" s="38"/>
      <c r="K13" s="38"/>
      <c r="M13" s="65"/>
    </row>
    <row r="14" spans="1:13">
      <c r="A14" s="451" t="s">
        <v>114</v>
      </c>
      <c r="B14" s="69" t="s">
        <v>1613</v>
      </c>
      <c r="C14" s="124" t="str">
        <f>'Plan de acción'!AF37</f>
        <v>No Aplica</v>
      </c>
      <c r="D14" s="80"/>
      <c r="E14" s="80"/>
      <c r="F14" s="80"/>
      <c r="G14" s="80"/>
      <c r="H14" s="80"/>
      <c r="I14" s="80"/>
      <c r="J14" s="80"/>
      <c r="K14" s="80"/>
      <c r="M14" s="65"/>
    </row>
    <row r="15" spans="1:13" ht="49" customHeight="1">
      <c r="A15" s="452"/>
      <c r="B15" s="69" t="s">
        <v>115</v>
      </c>
      <c r="C15" s="453" t="str">
        <f>'Plan de acción'!AC37</f>
        <v>(Sumatoria de fases de creación y expedición de acto administrativo para la gestión de peticiones ciudadanas completadas / Sumatoria de fases de creación y expedición de acto administrativo para la gestión de peticiones ciudadanas planeadas) x 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t="s">
        <v>233</v>
      </c>
      <c r="K19" s="29" t="s">
        <v>125</v>
      </c>
      <c r="L19" s="30"/>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t="s">
        <v>1311</v>
      </c>
      <c r="E27" s="38"/>
      <c r="F27" s="46" t="s">
        <v>130</v>
      </c>
      <c r="G27" s="32"/>
      <c r="H27" s="38"/>
      <c r="I27" s="46" t="s">
        <v>131</v>
      </c>
      <c r="J27" s="429"/>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332</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100</v>
      </c>
      <c r="E34" s="10"/>
      <c r="F34" s="102"/>
      <c r="G34" s="10"/>
      <c r="H34" s="103"/>
      <c r="I34" s="10"/>
      <c r="J34" s="103"/>
      <c r="K34" s="10"/>
      <c r="L34" s="103"/>
      <c r="M34" s="118"/>
    </row>
    <row r="35" spans="1:13">
      <c r="A35" s="452"/>
      <c r="B35" s="427"/>
      <c r="C35" s="6"/>
      <c r="D35" s="7">
        <v>2024</v>
      </c>
      <c r="E35" s="7"/>
      <c r="F35" s="8">
        <v>2025</v>
      </c>
      <c r="G35" s="8"/>
      <c r="H35" s="8">
        <v>2026</v>
      </c>
      <c r="I35" s="7"/>
      <c r="J35" s="7">
        <v>2027</v>
      </c>
      <c r="L35" s="7">
        <v>2028</v>
      </c>
      <c r="M35" s="27"/>
    </row>
    <row r="36" spans="1:13">
      <c r="A36" s="452"/>
      <c r="B36" s="427"/>
      <c r="C36" s="6"/>
      <c r="D36" s="103"/>
      <c r="E36" s="10"/>
      <c r="F36" s="103"/>
      <c r="G36" s="10"/>
      <c r="H36" s="103"/>
      <c r="I36" s="10"/>
      <c r="J36" s="103"/>
      <c r="K36" s="10"/>
      <c r="L36" s="103"/>
      <c r="M36" s="118"/>
    </row>
    <row r="37" spans="1:13">
      <c r="A37" s="452"/>
      <c r="B37" s="427"/>
      <c r="C37" s="6"/>
      <c r="E37" s="7"/>
      <c r="F37" s="7"/>
      <c r="G37" s="7"/>
      <c r="H37" s="8"/>
      <c r="I37" s="8"/>
      <c r="J37" s="8"/>
      <c r="K37" s="7"/>
      <c r="L37" s="7"/>
      <c r="M37" s="27"/>
    </row>
    <row r="38" spans="1:13">
      <c r="A38" s="452"/>
      <c r="B38" s="427"/>
      <c r="C38" s="6"/>
      <c r="D38" s="103"/>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1267</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c r="A51" s="436"/>
      <c r="B51" s="70" t="s">
        <v>145</v>
      </c>
      <c r="C51" s="438" t="s">
        <v>219</v>
      </c>
      <c r="D51" s="438"/>
      <c r="E51" s="438"/>
      <c r="F51" s="438"/>
      <c r="G51" s="438"/>
      <c r="H51" s="438"/>
      <c r="I51" s="438"/>
      <c r="J51" s="438"/>
      <c r="K51" s="438"/>
      <c r="L51" s="438"/>
      <c r="M51" s="439"/>
    </row>
    <row r="52" spans="1:13">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57"/>
  <sheetViews>
    <sheetView topLeftCell="A124" workbookViewId="0"/>
  </sheetViews>
  <sheetFormatPr baseColWidth="10" defaultColWidth="10.81640625" defaultRowHeight="10.5"/>
  <cols>
    <col min="1" max="1" width="31" style="269" customWidth="1"/>
    <col min="2" max="2" width="14.81640625" style="269" customWidth="1"/>
    <col min="3" max="3" width="40.26953125" style="269" customWidth="1"/>
    <col min="4" max="4" width="22.7265625" style="269" customWidth="1"/>
    <col min="5" max="5" width="28.453125" style="269" customWidth="1"/>
    <col min="6" max="6" width="31.54296875" style="269" customWidth="1"/>
    <col min="7" max="7" width="31.81640625" style="269" customWidth="1"/>
    <col min="8" max="22" width="10.81640625" style="269"/>
    <col min="23" max="50" width="11.7265625" style="269" customWidth="1"/>
    <col min="51" max="51" width="13" style="269" customWidth="1"/>
    <col min="52" max="52" width="13.1796875" style="269" customWidth="1"/>
    <col min="53" max="54" width="11.7265625" style="269" customWidth="1"/>
    <col min="55" max="55" width="13" style="269" customWidth="1"/>
    <col min="56" max="56" width="14.1796875" style="269" customWidth="1"/>
    <col min="57" max="58" width="11.7265625" style="269" customWidth="1"/>
    <col min="59" max="59" width="13.453125" style="269" customWidth="1"/>
    <col min="60" max="60" width="12.81640625" style="269" customWidth="1"/>
    <col min="61" max="62" width="11.7265625" style="269" customWidth="1"/>
    <col min="63" max="63" width="13.7265625" style="269" customWidth="1"/>
    <col min="64" max="16384" width="10.81640625" style="269"/>
  </cols>
  <sheetData>
    <row r="1" spans="1:69" s="268" customFormat="1" ht="42">
      <c r="A1" s="257" t="s">
        <v>6</v>
      </c>
      <c r="B1" s="257" t="s">
        <v>1553</v>
      </c>
      <c r="C1" s="257" t="s">
        <v>467</v>
      </c>
      <c r="D1" s="257" t="s">
        <v>150</v>
      </c>
      <c r="E1" s="257" t="s">
        <v>1554</v>
      </c>
      <c r="F1" s="257" t="s">
        <v>1555</v>
      </c>
      <c r="G1" s="257" t="s">
        <v>1556</v>
      </c>
      <c r="H1" s="258" t="s">
        <v>1557</v>
      </c>
      <c r="I1" s="258" t="s">
        <v>1558</v>
      </c>
      <c r="J1" s="258" t="s">
        <v>1559</v>
      </c>
      <c r="K1" s="258" t="s">
        <v>1560</v>
      </c>
      <c r="L1" s="258" t="s">
        <v>468</v>
      </c>
      <c r="M1" s="258" t="s">
        <v>469</v>
      </c>
      <c r="N1" s="258" t="s">
        <v>470</v>
      </c>
      <c r="O1" s="258" t="s">
        <v>471</v>
      </c>
      <c r="P1" s="258" t="s">
        <v>472</v>
      </c>
      <c r="Q1" s="258" t="s">
        <v>473</v>
      </c>
      <c r="R1" s="258" t="s">
        <v>474</v>
      </c>
      <c r="S1" s="258" t="s">
        <v>475</v>
      </c>
      <c r="T1" s="258" t="s">
        <v>476</v>
      </c>
      <c r="U1" s="258" t="s">
        <v>477</v>
      </c>
      <c r="V1" s="258" t="s">
        <v>478</v>
      </c>
      <c r="W1" s="267" t="s">
        <v>479</v>
      </c>
      <c r="X1" s="267" t="s">
        <v>480</v>
      </c>
      <c r="Y1" s="267" t="s">
        <v>481</v>
      </c>
      <c r="Z1" s="267" t="s">
        <v>1518</v>
      </c>
      <c r="AA1" s="267" t="s">
        <v>482</v>
      </c>
      <c r="AB1" s="267" t="s">
        <v>483</v>
      </c>
      <c r="AC1" s="267" t="s">
        <v>484</v>
      </c>
      <c r="AD1" s="267" t="s">
        <v>1518</v>
      </c>
      <c r="AE1" s="267" t="s">
        <v>485</v>
      </c>
      <c r="AF1" s="267" t="s">
        <v>486</v>
      </c>
      <c r="AG1" s="267" t="s">
        <v>487</v>
      </c>
      <c r="AH1" s="267" t="s">
        <v>1518</v>
      </c>
      <c r="AI1" s="267" t="s">
        <v>488</v>
      </c>
      <c r="AJ1" s="267" t="s">
        <v>489</v>
      </c>
      <c r="AK1" s="267" t="s">
        <v>490</v>
      </c>
      <c r="AL1" s="267" t="s">
        <v>1518</v>
      </c>
      <c r="AM1" s="267" t="s">
        <v>491</v>
      </c>
      <c r="AN1" s="267" t="s">
        <v>492</v>
      </c>
      <c r="AO1" s="267" t="s">
        <v>493</v>
      </c>
      <c r="AP1" s="267" t="s">
        <v>1518</v>
      </c>
      <c r="AQ1" s="267" t="s">
        <v>494</v>
      </c>
      <c r="AR1" s="267" t="s">
        <v>495</v>
      </c>
      <c r="AS1" s="267" t="s">
        <v>496</v>
      </c>
      <c r="AT1" s="267" t="s">
        <v>1518</v>
      </c>
      <c r="AU1" s="267" t="s">
        <v>497</v>
      </c>
      <c r="AV1" s="267" t="s">
        <v>498</v>
      </c>
      <c r="AW1" s="267" t="s">
        <v>499</v>
      </c>
      <c r="AX1" s="267" t="s">
        <v>1518</v>
      </c>
      <c r="AY1" s="267" t="s">
        <v>500</v>
      </c>
      <c r="AZ1" s="267" t="s">
        <v>501</v>
      </c>
      <c r="BA1" s="267" t="s">
        <v>502</v>
      </c>
      <c r="BB1" s="267" t="s">
        <v>1518</v>
      </c>
      <c r="BC1" s="267" t="s">
        <v>503</v>
      </c>
      <c r="BD1" s="267" t="s">
        <v>504</v>
      </c>
      <c r="BE1" s="267" t="s">
        <v>505</v>
      </c>
      <c r="BF1" s="267" t="s">
        <v>1518</v>
      </c>
      <c r="BG1" s="267" t="s">
        <v>506</v>
      </c>
      <c r="BH1" s="267" t="s">
        <v>507</v>
      </c>
      <c r="BI1" s="267" t="s">
        <v>508</v>
      </c>
      <c r="BJ1" s="267" t="s">
        <v>1518</v>
      </c>
      <c r="BK1" s="267" t="s">
        <v>1612</v>
      </c>
      <c r="BL1" s="267" t="s">
        <v>509</v>
      </c>
      <c r="BM1" s="267" t="s">
        <v>510</v>
      </c>
      <c r="BN1" s="267" t="s">
        <v>511</v>
      </c>
      <c r="BO1" s="267" t="s">
        <v>512</v>
      </c>
      <c r="BP1" s="267" t="s">
        <v>111</v>
      </c>
      <c r="BQ1" s="273" t="s">
        <v>1563</v>
      </c>
    </row>
    <row r="2" spans="1:69" ht="15.65" customHeight="1">
      <c r="A2" s="259" t="s">
        <v>441</v>
      </c>
      <c r="B2" s="260" t="s">
        <v>513</v>
      </c>
      <c r="C2" s="259" t="s">
        <v>514</v>
      </c>
      <c r="D2" s="261" t="s">
        <v>909</v>
      </c>
      <c r="E2" s="256" t="s">
        <v>910</v>
      </c>
      <c r="F2" s="256" t="s">
        <v>911</v>
      </c>
      <c r="G2" s="256" t="s">
        <v>912</v>
      </c>
      <c r="H2" s="262">
        <v>0</v>
      </c>
      <c r="I2" s="262">
        <v>2018</v>
      </c>
      <c r="J2" s="263">
        <v>43678</v>
      </c>
      <c r="K2" s="263">
        <v>47118</v>
      </c>
      <c r="L2" s="271">
        <v>4</v>
      </c>
      <c r="M2" s="271">
        <v>2</v>
      </c>
      <c r="N2" s="271">
        <v>1</v>
      </c>
      <c r="O2" s="271">
        <v>1</v>
      </c>
      <c r="P2" s="271">
        <v>1</v>
      </c>
      <c r="Q2" s="271">
        <v>1</v>
      </c>
      <c r="R2" s="271">
        <v>1</v>
      </c>
      <c r="S2" s="271">
        <v>1</v>
      </c>
      <c r="T2" s="271">
        <v>1</v>
      </c>
      <c r="U2" s="271">
        <v>1</v>
      </c>
      <c r="V2" s="271">
        <v>18</v>
      </c>
      <c r="W2" s="161">
        <v>1500000000</v>
      </c>
      <c r="X2" s="161">
        <v>1500000000</v>
      </c>
      <c r="Y2" s="161" t="s">
        <v>913</v>
      </c>
      <c r="Z2" s="162" t="s">
        <v>1574</v>
      </c>
      <c r="AA2" s="161">
        <v>200000000</v>
      </c>
      <c r="AB2" s="161">
        <v>200000000</v>
      </c>
      <c r="AC2" s="161" t="s">
        <v>913</v>
      </c>
      <c r="AD2" s="162" t="s">
        <v>1574</v>
      </c>
      <c r="AE2" s="161">
        <v>200000000</v>
      </c>
      <c r="AF2" s="161"/>
      <c r="AG2" s="161" t="s">
        <v>913</v>
      </c>
      <c r="AH2" s="162" t="s">
        <v>1574</v>
      </c>
      <c r="AI2" s="161">
        <v>200000000</v>
      </c>
      <c r="AJ2" s="161"/>
      <c r="AK2" s="161" t="s">
        <v>913</v>
      </c>
      <c r="AL2" s="162" t="s">
        <v>1574</v>
      </c>
      <c r="AM2" s="161">
        <v>200000000</v>
      </c>
      <c r="AN2" s="161"/>
      <c r="AO2" s="161" t="s">
        <v>913</v>
      </c>
      <c r="AP2" s="162" t="s">
        <v>1574</v>
      </c>
      <c r="AQ2" s="161">
        <v>200000000</v>
      </c>
      <c r="AR2" s="161"/>
      <c r="AS2" s="161" t="s">
        <v>913</v>
      </c>
      <c r="AT2" s="162" t="s">
        <v>1574</v>
      </c>
      <c r="AU2" s="161">
        <v>200000000</v>
      </c>
      <c r="AV2" s="161"/>
      <c r="AW2" s="161" t="s">
        <v>913</v>
      </c>
      <c r="AX2" s="162" t="s">
        <v>1574</v>
      </c>
      <c r="AY2" s="161">
        <v>200000000</v>
      </c>
      <c r="AZ2" s="161"/>
      <c r="BA2" s="161" t="s">
        <v>913</v>
      </c>
      <c r="BB2" s="162" t="s">
        <v>1574</v>
      </c>
      <c r="BC2" s="161">
        <v>200000000</v>
      </c>
      <c r="BD2" s="161"/>
      <c r="BE2" s="161" t="s">
        <v>913</v>
      </c>
      <c r="BF2" s="162" t="s">
        <v>1574</v>
      </c>
      <c r="BG2" s="162">
        <v>200000000</v>
      </c>
      <c r="BH2" s="162"/>
      <c r="BI2" s="161" t="s">
        <v>913</v>
      </c>
      <c r="BJ2" s="162" t="s">
        <v>1574</v>
      </c>
      <c r="BK2" s="162">
        <f>SUM(W2,AA2,AE2,AI2,AM2,AQ2,AU2,AY2,BC2,BG2)</f>
        <v>3300000000</v>
      </c>
      <c r="BL2" s="163" t="s">
        <v>914</v>
      </c>
      <c r="BM2" s="163" t="s">
        <v>915</v>
      </c>
      <c r="BN2" s="163" t="s">
        <v>916</v>
      </c>
      <c r="BO2" s="163" t="s">
        <v>917</v>
      </c>
      <c r="BP2" s="163" t="s">
        <v>918</v>
      </c>
      <c r="BQ2" s="272" t="s">
        <v>1581</v>
      </c>
    </row>
    <row r="3" spans="1:69" ht="15.65" customHeight="1">
      <c r="A3" s="259" t="s">
        <v>441</v>
      </c>
      <c r="B3" s="260" t="s">
        <v>524</v>
      </c>
      <c r="C3" s="255" t="s">
        <v>525</v>
      </c>
      <c r="D3" s="261" t="s">
        <v>919</v>
      </c>
      <c r="E3" s="256" t="s">
        <v>527</v>
      </c>
      <c r="F3" s="256" t="s">
        <v>528</v>
      </c>
      <c r="G3" s="256" t="s">
        <v>1582</v>
      </c>
      <c r="H3" s="262">
        <v>0</v>
      </c>
      <c r="I3" s="262">
        <v>2018</v>
      </c>
      <c r="J3" s="263">
        <v>43678</v>
      </c>
      <c r="K3" s="263">
        <v>47118</v>
      </c>
      <c r="L3" s="271">
        <v>1</v>
      </c>
      <c r="M3" s="271">
        <v>1</v>
      </c>
      <c r="N3" s="271">
        <v>1</v>
      </c>
      <c r="O3" s="271">
        <v>1</v>
      </c>
      <c r="P3" s="271">
        <v>1</v>
      </c>
      <c r="Q3" s="271">
        <v>1</v>
      </c>
      <c r="R3" s="271">
        <v>1</v>
      </c>
      <c r="S3" s="271">
        <v>1</v>
      </c>
      <c r="T3" s="271">
        <v>1</v>
      </c>
      <c r="U3" s="271">
        <v>1</v>
      </c>
      <c r="V3" s="271">
        <v>1</v>
      </c>
      <c r="W3" s="161">
        <v>91500000</v>
      </c>
      <c r="X3" s="161">
        <v>91500000</v>
      </c>
      <c r="Y3" s="161" t="s">
        <v>580</v>
      </c>
      <c r="Z3" s="162">
        <v>0</v>
      </c>
      <c r="AA3" s="161">
        <v>91500000</v>
      </c>
      <c r="AB3" s="161">
        <v>91500000</v>
      </c>
      <c r="AC3" s="161" t="s">
        <v>580</v>
      </c>
      <c r="AD3" s="162">
        <v>0</v>
      </c>
      <c r="AE3" s="161">
        <v>91500000</v>
      </c>
      <c r="AF3" s="161"/>
      <c r="AG3" s="161" t="s">
        <v>580</v>
      </c>
      <c r="AH3" s="162"/>
      <c r="AI3" s="161">
        <v>91500000</v>
      </c>
      <c r="AJ3" s="161"/>
      <c r="AK3" s="161" t="s">
        <v>580</v>
      </c>
      <c r="AL3" s="162"/>
      <c r="AM3" s="161">
        <v>91500000</v>
      </c>
      <c r="AN3" s="161"/>
      <c r="AO3" s="161" t="s">
        <v>580</v>
      </c>
      <c r="AP3" s="162"/>
      <c r="AQ3" s="161">
        <v>91500000</v>
      </c>
      <c r="AR3" s="161"/>
      <c r="AS3" s="161" t="s">
        <v>580</v>
      </c>
      <c r="AT3" s="162"/>
      <c r="AU3" s="161">
        <v>91500000</v>
      </c>
      <c r="AV3" s="161"/>
      <c r="AW3" s="161" t="s">
        <v>580</v>
      </c>
      <c r="AX3" s="162"/>
      <c r="AY3" s="161">
        <v>91500000</v>
      </c>
      <c r="AZ3" s="161"/>
      <c r="BA3" s="161" t="s">
        <v>580</v>
      </c>
      <c r="BB3" s="162"/>
      <c r="BC3" s="161">
        <v>91500000</v>
      </c>
      <c r="BD3" s="161"/>
      <c r="BE3" s="161" t="s">
        <v>580</v>
      </c>
      <c r="BF3" s="162"/>
      <c r="BG3" s="162">
        <v>91500000</v>
      </c>
      <c r="BH3" s="162"/>
      <c r="BI3" s="162" t="s">
        <v>580</v>
      </c>
      <c r="BJ3" s="162"/>
      <c r="BK3" s="162">
        <f t="shared" ref="BK3:BK66" si="0">SUM(W3,AA3,AE3,AI3,AM3,AQ3,AU3,AY3,BC3,BG3)</f>
        <v>915000000</v>
      </c>
      <c r="BL3" s="163" t="s">
        <v>914</v>
      </c>
      <c r="BM3" s="163" t="s">
        <v>915</v>
      </c>
      <c r="BN3" s="163" t="s">
        <v>916</v>
      </c>
      <c r="BO3" s="163" t="s">
        <v>917</v>
      </c>
      <c r="BP3" s="163" t="s">
        <v>920</v>
      </c>
      <c r="BQ3" s="272" t="s">
        <v>1581</v>
      </c>
    </row>
    <row r="4" spans="1:69" ht="15.65" customHeight="1">
      <c r="A4" s="259" t="s">
        <v>441</v>
      </c>
      <c r="B4" s="260" t="s">
        <v>1471</v>
      </c>
      <c r="C4" s="255" t="s">
        <v>535</v>
      </c>
      <c r="D4" s="261" t="s">
        <v>921</v>
      </c>
      <c r="E4" s="256" t="s">
        <v>537</v>
      </c>
      <c r="F4" s="256" t="s">
        <v>538</v>
      </c>
      <c r="G4" s="264" t="s">
        <v>539</v>
      </c>
      <c r="H4" s="262">
        <v>0</v>
      </c>
      <c r="I4" s="262">
        <v>2018</v>
      </c>
      <c r="J4" s="263">
        <v>43678</v>
      </c>
      <c r="K4" s="263">
        <v>47118</v>
      </c>
      <c r="L4" s="271">
        <v>1</v>
      </c>
      <c r="M4" s="271">
        <v>1</v>
      </c>
      <c r="N4" s="271">
        <v>1</v>
      </c>
      <c r="O4" s="271">
        <v>1</v>
      </c>
      <c r="P4" s="271">
        <v>1</v>
      </c>
      <c r="Q4" s="271">
        <v>1</v>
      </c>
      <c r="R4" s="271">
        <v>1</v>
      </c>
      <c r="S4" s="271">
        <v>1</v>
      </c>
      <c r="T4" s="271">
        <v>1</v>
      </c>
      <c r="U4" s="271">
        <v>1</v>
      </c>
      <c r="V4" s="271">
        <v>1</v>
      </c>
      <c r="W4" s="161">
        <v>0</v>
      </c>
      <c r="X4" s="161">
        <v>0</v>
      </c>
      <c r="Y4" s="161" t="s">
        <v>823</v>
      </c>
      <c r="Z4" s="162">
        <v>0</v>
      </c>
      <c r="AA4" s="161">
        <v>0</v>
      </c>
      <c r="AB4" s="161">
        <v>0</v>
      </c>
      <c r="AC4" s="161" t="s">
        <v>823</v>
      </c>
      <c r="AD4" s="162">
        <v>0</v>
      </c>
      <c r="AE4" s="161">
        <v>0</v>
      </c>
      <c r="AF4" s="161"/>
      <c r="AG4" s="161" t="s">
        <v>823</v>
      </c>
      <c r="AH4" s="162"/>
      <c r="AI4" s="161">
        <v>0</v>
      </c>
      <c r="AJ4" s="161"/>
      <c r="AK4" s="161" t="s">
        <v>823</v>
      </c>
      <c r="AL4" s="162"/>
      <c r="AM4" s="161">
        <v>0</v>
      </c>
      <c r="AN4" s="161"/>
      <c r="AO4" s="161" t="s">
        <v>823</v>
      </c>
      <c r="AP4" s="162"/>
      <c r="AQ4" s="161">
        <v>0</v>
      </c>
      <c r="AR4" s="161"/>
      <c r="AS4" s="161" t="s">
        <v>823</v>
      </c>
      <c r="AT4" s="162"/>
      <c r="AU4" s="161">
        <v>0</v>
      </c>
      <c r="AV4" s="161"/>
      <c r="AW4" s="161" t="s">
        <v>823</v>
      </c>
      <c r="AX4" s="162"/>
      <c r="AY4" s="161">
        <v>0</v>
      </c>
      <c r="AZ4" s="161"/>
      <c r="BA4" s="161" t="s">
        <v>823</v>
      </c>
      <c r="BB4" s="162"/>
      <c r="BC4" s="161">
        <v>0</v>
      </c>
      <c r="BD4" s="161"/>
      <c r="BE4" s="161" t="s">
        <v>823</v>
      </c>
      <c r="BF4" s="162"/>
      <c r="BG4" s="162">
        <v>0</v>
      </c>
      <c r="BH4" s="162"/>
      <c r="BI4" s="162" t="s">
        <v>823</v>
      </c>
      <c r="BJ4" s="162"/>
      <c r="BK4" s="162">
        <f t="shared" si="0"/>
        <v>0</v>
      </c>
      <c r="BL4" s="163" t="s">
        <v>922</v>
      </c>
      <c r="BM4" s="163" t="s">
        <v>923</v>
      </c>
      <c r="BN4" s="163" t="s">
        <v>924</v>
      </c>
      <c r="BO4" s="163" t="s">
        <v>925</v>
      </c>
      <c r="BP4" s="163" t="s">
        <v>920</v>
      </c>
      <c r="BQ4" s="272" t="s">
        <v>1581</v>
      </c>
    </row>
    <row r="5" spans="1:69" ht="15.65" customHeight="1">
      <c r="A5" s="259" t="s">
        <v>441</v>
      </c>
      <c r="B5" s="260" t="s">
        <v>544</v>
      </c>
      <c r="C5" s="255" t="s">
        <v>545</v>
      </c>
      <c r="D5" s="261" t="s">
        <v>926</v>
      </c>
      <c r="E5" s="256" t="s">
        <v>927</v>
      </c>
      <c r="F5" s="256" t="s">
        <v>548</v>
      </c>
      <c r="G5" s="256" t="s">
        <v>245</v>
      </c>
      <c r="H5" s="265">
        <v>72.3</v>
      </c>
      <c r="I5" s="262" t="s">
        <v>549</v>
      </c>
      <c r="J5" s="263">
        <v>43678</v>
      </c>
      <c r="K5" s="263">
        <v>47118</v>
      </c>
      <c r="L5" s="271">
        <v>70</v>
      </c>
      <c r="M5" s="271">
        <v>72</v>
      </c>
      <c r="N5" s="271">
        <v>73</v>
      </c>
      <c r="O5" s="271">
        <v>74</v>
      </c>
      <c r="P5" s="271">
        <v>75</v>
      </c>
      <c r="Q5" s="271">
        <v>76</v>
      </c>
      <c r="R5" s="271">
        <v>76</v>
      </c>
      <c r="S5" s="271">
        <v>77</v>
      </c>
      <c r="T5" s="271">
        <v>80</v>
      </c>
      <c r="U5" s="271">
        <v>80</v>
      </c>
      <c r="V5" s="271">
        <v>80</v>
      </c>
      <c r="W5" s="161">
        <v>30000000</v>
      </c>
      <c r="X5" s="161">
        <v>30000000</v>
      </c>
      <c r="Y5" s="161" t="s">
        <v>823</v>
      </c>
      <c r="Z5" s="162">
        <v>0</v>
      </c>
      <c r="AA5" s="161">
        <v>30000000</v>
      </c>
      <c r="AB5" s="161">
        <v>30000000</v>
      </c>
      <c r="AC5" s="161" t="s">
        <v>823</v>
      </c>
      <c r="AD5" s="162">
        <v>0</v>
      </c>
      <c r="AE5" s="161">
        <v>30000000</v>
      </c>
      <c r="AF5" s="161"/>
      <c r="AG5" s="161" t="s">
        <v>823</v>
      </c>
      <c r="AH5" s="161"/>
      <c r="AI5" s="161">
        <v>30000000</v>
      </c>
      <c r="AJ5" s="161"/>
      <c r="AK5" s="161" t="s">
        <v>823</v>
      </c>
      <c r="AL5" s="161"/>
      <c r="AM5" s="161">
        <v>30000000</v>
      </c>
      <c r="AN5" s="161"/>
      <c r="AO5" s="161" t="s">
        <v>823</v>
      </c>
      <c r="AP5" s="161"/>
      <c r="AQ5" s="161">
        <v>30000000</v>
      </c>
      <c r="AR5" s="161"/>
      <c r="AS5" s="161" t="s">
        <v>823</v>
      </c>
      <c r="AT5" s="161"/>
      <c r="AU5" s="161">
        <v>30000000</v>
      </c>
      <c r="AV5" s="161"/>
      <c r="AW5" s="161" t="s">
        <v>823</v>
      </c>
      <c r="AX5" s="161"/>
      <c r="AY5" s="161">
        <v>30000000</v>
      </c>
      <c r="AZ5" s="161"/>
      <c r="BA5" s="161" t="s">
        <v>823</v>
      </c>
      <c r="BB5" s="161"/>
      <c r="BC5" s="161">
        <v>30000000</v>
      </c>
      <c r="BD5" s="161"/>
      <c r="BE5" s="161" t="s">
        <v>823</v>
      </c>
      <c r="BF5" s="161"/>
      <c r="BG5" s="162">
        <v>30000000</v>
      </c>
      <c r="BH5" s="162"/>
      <c r="BI5" s="162" t="s">
        <v>823</v>
      </c>
      <c r="BJ5" s="162"/>
      <c r="BK5" s="162">
        <f t="shared" si="0"/>
        <v>300000000</v>
      </c>
      <c r="BL5" s="163" t="s">
        <v>922</v>
      </c>
      <c r="BM5" s="163" t="s">
        <v>923</v>
      </c>
      <c r="BN5" s="163" t="s">
        <v>924</v>
      </c>
      <c r="BO5" s="163" t="s">
        <v>925</v>
      </c>
      <c r="BP5" s="163" t="s">
        <v>920</v>
      </c>
      <c r="BQ5" s="272" t="s">
        <v>1581</v>
      </c>
    </row>
    <row r="6" spans="1:69" ht="15.65" customHeight="1">
      <c r="A6" s="259" t="s">
        <v>441</v>
      </c>
      <c r="B6" s="260" t="s">
        <v>550</v>
      </c>
      <c r="C6" s="255" t="s">
        <v>551</v>
      </c>
      <c r="D6" s="261" t="s">
        <v>928</v>
      </c>
      <c r="E6" s="256" t="s">
        <v>553</v>
      </c>
      <c r="F6" s="256" t="s">
        <v>554</v>
      </c>
      <c r="G6" s="256" t="s">
        <v>555</v>
      </c>
      <c r="H6" s="262">
        <v>1</v>
      </c>
      <c r="I6" s="266">
        <v>2018</v>
      </c>
      <c r="J6" s="263">
        <v>43678</v>
      </c>
      <c r="K6" s="263">
        <v>47118</v>
      </c>
      <c r="L6" s="271">
        <v>1</v>
      </c>
      <c r="M6" s="271">
        <v>1</v>
      </c>
      <c r="N6" s="271">
        <v>1</v>
      </c>
      <c r="O6" s="271">
        <v>1</v>
      </c>
      <c r="P6" s="271">
        <v>1</v>
      </c>
      <c r="Q6" s="271">
        <v>1</v>
      </c>
      <c r="R6" s="271">
        <v>1</v>
      </c>
      <c r="S6" s="271">
        <v>1</v>
      </c>
      <c r="T6" s="271">
        <v>1</v>
      </c>
      <c r="U6" s="271">
        <v>1</v>
      </c>
      <c r="V6" s="271">
        <v>1</v>
      </c>
      <c r="W6" s="161">
        <v>77300000</v>
      </c>
      <c r="X6" s="161">
        <v>77300000</v>
      </c>
      <c r="Y6" s="161" t="s">
        <v>580</v>
      </c>
      <c r="Z6" s="162">
        <v>0</v>
      </c>
      <c r="AA6" s="161">
        <v>77300000</v>
      </c>
      <c r="AB6" s="161">
        <v>77300000</v>
      </c>
      <c r="AC6" s="161" t="s">
        <v>580</v>
      </c>
      <c r="AD6" s="162">
        <v>0</v>
      </c>
      <c r="AE6" s="161">
        <v>77300000</v>
      </c>
      <c r="AF6" s="161"/>
      <c r="AG6" s="161" t="s">
        <v>580</v>
      </c>
      <c r="AH6" s="162"/>
      <c r="AI6" s="161">
        <v>77300000</v>
      </c>
      <c r="AJ6" s="161"/>
      <c r="AK6" s="161" t="s">
        <v>580</v>
      </c>
      <c r="AL6" s="162"/>
      <c r="AM6" s="161">
        <v>77300000</v>
      </c>
      <c r="AN6" s="161"/>
      <c r="AO6" s="161" t="s">
        <v>580</v>
      </c>
      <c r="AP6" s="162"/>
      <c r="AQ6" s="161">
        <v>77300000</v>
      </c>
      <c r="AR6" s="161"/>
      <c r="AS6" s="161" t="s">
        <v>580</v>
      </c>
      <c r="AT6" s="162"/>
      <c r="AU6" s="161">
        <v>77300000</v>
      </c>
      <c r="AV6" s="161"/>
      <c r="AW6" s="161" t="s">
        <v>580</v>
      </c>
      <c r="AX6" s="162"/>
      <c r="AY6" s="161">
        <v>77300000</v>
      </c>
      <c r="AZ6" s="161"/>
      <c r="BA6" s="161" t="s">
        <v>580</v>
      </c>
      <c r="BB6" s="162"/>
      <c r="BC6" s="161">
        <v>77300000</v>
      </c>
      <c r="BD6" s="161"/>
      <c r="BE6" s="161" t="s">
        <v>580</v>
      </c>
      <c r="BF6" s="162"/>
      <c r="BG6" s="162">
        <v>77300000</v>
      </c>
      <c r="BH6" s="162"/>
      <c r="BI6" s="162" t="s">
        <v>580</v>
      </c>
      <c r="BJ6" s="162"/>
      <c r="BK6" s="162">
        <f t="shared" si="0"/>
        <v>773000000</v>
      </c>
      <c r="BL6" s="163" t="s">
        <v>922</v>
      </c>
      <c r="BM6" s="163" t="s">
        <v>923</v>
      </c>
      <c r="BN6" s="163" t="s">
        <v>924</v>
      </c>
      <c r="BO6" s="163" t="s">
        <v>925</v>
      </c>
      <c r="BP6" s="163" t="s">
        <v>920</v>
      </c>
      <c r="BQ6" s="272" t="s">
        <v>1581</v>
      </c>
    </row>
    <row r="7" spans="1:69" ht="15.65" customHeight="1">
      <c r="A7" s="259" t="s">
        <v>441</v>
      </c>
      <c r="B7" s="260" t="s">
        <v>560</v>
      </c>
      <c r="C7" s="255" t="s">
        <v>561</v>
      </c>
      <c r="D7" s="261" t="s">
        <v>929</v>
      </c>
      <c r="E7" s="256" t="s">
        <v>563</v>
      </c>
      <c r="F7" s="256" t="s">
        <v>564</v>
      </c>
      <c r="G7" s="256" t="s">
        <v>565</v>
      </c>
      <c r="H7" s="262">
        <v>0</v>
      </c>
      <c r="I7" s="262">
        <v>2018</v>
      </c>
      <c r="J7" s="263">
        <v>43678</v>
      </c>
      <c r="K7" s="263">
        <v>47118</v>
      </c>
      <c r="L7" s="271">
        <v>1</v>
      </c>
      <c r="M7" s="271">
        <v>1</v>
      </c>
      <c r="N7" s="271">
        <v>1</v>
      </c>
      <c r="O7" s="271">
        <v>1</v>
      </c>
      <c r="P7" s="271">
        <v>1</v>
      </c>
      <c r="Q7" s="271">
        <v>1</v>
      </c>
      <c r="R7" s="271">
        <v>1</v>
      </c>
      <c r="S7" s="271">
        <v>1</v>
      </c>
      <c r="T7" s="271">
        <v>1</v>
      </c>
      <c r="U7" s="271">
        <v>1</v>
      </c>
      <c r="V7" s="271">
        <v>1</v>
      </c>
      <c r="W7" s="161">
        <v>360000000</v>
      </c>
      <c r="X7" s="161">
        <v>360000000</v>
      </c>
      <c r="Y7" s="161" t="s">
        <v>580</v>
      </c>
      <c r="Z7" s="162">
        <v>0</v>
      </c>
      <c r="AA7" s="161">
        <v>360000000</v>
      </c>
      <c r="AB7" s="161">
        <v>360000000</v>
      </c>
      <c r="AC7" s="161" t="s">
        <v>580</v>
      </c>
      <c r="AD7" s="162">
        <v>0</v>
      </c>
      <c r="AE7" s="161">
        <v>360000000</v>
      </c>
      <c r="AF7" s="161"/>
      <c r="AG7" s="161" t="s">
        <v>580</v>
      </c>
      <c r="AH7" s="162"/>
      <c r="AI7" s="161">
        <v>360000000</v>
      </c>
      <c r="AJ7" s="161"/>
      <c r="AK7" s="161" t="s">
        <v>580</v>
      </c>
      <c r="AL7" s="162"/>
      <c r="AM7" s="161">
        <v>360000000</v>
      </c>
      <c r="AN7" s="161"/>
      <c r="AO7" s="161" t="s">
        <v>580</v>
      </c>
      <c r="AP7" s="162"/>
      <c r="AQ7" s="161">
        <v>360000000</v>
      </c>
      <c r="AR7" s="161"/>
      <c r="AS7" s="161" t="s">
        <v>580</v>
      </c>
      <c r="AT7" s="162"/>
      <c r="AU7" s="161">
        <v>360000000</v>
      </c>
      <c r="AV7" s="161"/>
      <c r="AW7" s="161" t="s">
        <v>580</v>
      </c>
      <c r="AX7" s="162"/>
      <c r="AY7" s="161">
        <v>360000000</v>
      </c>
      <c r="AZ7" s="161"/>
      <c r="BA7" s="161" t="s">
        <v>580</v>
      </c>
      <c r="BB7" s="162"/>
      <c r="BC7" s="161">
        <v>360000000</v>
      </c>
      <c r="BD7" s="161"/>
      <c r="BE7" s="161" t="s">
        <v>580</v>
      </c>
      <c r="BF7" s="162"/>
      <c r="BG7" s="162">
        <v>360000000</v>
      </c>
      <c r="BH7" s="162"/>
      <c r="BI7" s="162" t="s">
        <v>580</v>
      </c>
      <c r="BJ7" s="162"/>
      <c r="BK7" s="162">
        <f t="shared" si="0"/>
        <v>3600000000</v>
      </c>
      <c r="BL7" s="163" t="s">
        <v>922</v>
      </c>
      <c r="BM7" s="163" t="s">
        <v>923</v>
      </c>
      <c r="BN7" s="163" t="s">
        <v>924</v>
      </c>
      <c r="BO7" s="163" t="s">
        <v>925</v>
      </c>
      <c r="BP7" s="163" t="s">
        <v>920</v>
      </c>
      <c r="BQ7" s="272" t="s">
        <v>1581</v>
      </c>
    </row>
    <row r="8" spans="1:69" ht="15.65" customHeight="1">
      <c r="A8" s="259" t="s">
        <v>441</v>
      </c>
      <c r="B8" s="260" t="s">
        <v>566</v>
      </c>
      <c r="C8" s="255" t="s">
        <v>1756</v>
      </c>
      <c r="D8" s="261" t="s">
        <v>930</v>
      </c>
      <c r="E8" s="256" t="s">
        <v>1585</v>
      </c>
      <c r="F8" s="256" t="s">
        <v>1584</v>
      </c>
      <c r="G8" s="256" t="s">
        <v>1583</v>
      </c>
      <c r="H8" s="262">
        <v>0</v>
      </c>
      <c r="I8" s="262">
        <v>2018</v>
      </c>
      <c r="J8" s="263">
        <v>43678</v>
      </c>
      <c r="K8" s="263">
        <v>47118</v>
      </c>
      <c r="L8" s="271">
        <v>1</v>
      </c>
      <c r="M8" s="271">
        <v>1</v>
      </c>
      <c r="N8" s="271">
        <v>1</v>
      </c>
      <c r="O8" s="271">
        <v>1</v>
      </c>
      <c r="P8" s="271">
        <v>1</v>
      </c>
      <c r="Q8" s="271">
        <v>1</v>
      </c>
      <c r="R8" s="271">
        <v>1</v>
      </c>
      <c r="S8" s="271">
        <v>1</v>
      </c>
      <c r="T8" s="271">
        <v>1</v>
      </c>
      <c r="U8" s="271">
        <v>1</v>
      </c>
      <c r="V8" s="271">
        <v>1</v>
      </c>
      <c r="W8" s="161">
        <v>8020000</v>
      </c>
      <c r="X8" s="161">
        <v>8020000</v>
      </c>
      <c r="Y8" s="161" t="s">
        <v>580</v>
      </c>
      <c r="Z8" s="162">
        <v>0</v>
      </c>
      <c r="AA8" s="161"/>
      <c r="AB8" s="161"/>
      <c r="AC8" s="161"/>
      <c r="AD8" s="162">
        <v>0</v>
      </c>
      <c r="AE8" s="161"/>
      <c r="AF8" s="161"/>
      <c r="AG8" s="161"/>
      <c r="AH8" s="162"/>
      <c r="AI8" s="161"/>
      <c r="AJ8" s="161"/>
      <c r="AK8" s="161"/>
      <c r="AL8" s="162"/>
      <c r="AM8" s="161"/>
      <c r="AN8" s="161"/>
      <c r="AO8" s="161"/>
      <c r="AP8" s="162"/>
      <c r="AQ8" s="161"/>
      <c r="AR8" s="161"/>
      <c r="AS8" s="161"/>
      <c r="AT8" s="162"/>
      <c r="AU8" s="161"/>
      <c r="AV8" s="161"/>
      <c r="AW8" s="161"/>
      <c r="AX8" s="162"/>
      <c r="AY8" s="161"/>
      <c r="AZ8" s="161"/>
      <c r="BA8" s="161"/>
      <c r="BB8" s="162"/>
      <c r="BC8" s="161"/>
      <c r="BD8" s="161"/>
      <c r="BE8" s="161"/>
      <c r="BF8" s="162"/>
      <c r="BG8" s="162"/>
      <c r="BH8" s="162"/>
      <c r="BI8" s="162"/>
      <c r="BJ8" s="162"/>
      <c r="BK8" s="162">
        <f t="shared" si="0"/>
        <v>8020000</v>
      </c>
      <c r="BL8" s="163" t="s">
        <v>922</v>
      </c>
      <c r="BM8" s="163" t="s">
        <v>923</v>
      </c>
      <c r="BN8" s="163" t="s">
        <v>924</v>
      </c>
      <c r="BO8" s="163" t="s">
        <v>925</v>
      </c>
      <c r="BP8" s="163" t="s">
        <v>920</v>
      </c>
      <c r="BQ8" s="163" t="s">
        <v>1581</v>
      </c>
    </row>
    <row r="9" spans="1:69" ht="15.65" customHeight="1">
      <c r="A9" s="259" t="s">
        <v>439</v>
      </c>
      <c r="B9" s="260" t="s">
        <v>513</v>
      </c>
      <c r="C9" s="259" t="s">
        <v>1590</v>
      </c>
      <c r="D9" s="261" t="s">
        <v>1586</v>
      </c>
      <c r="E9" s="256" t="s">
        <v>848</v>
      </c>
      <c r="F9" s="256" t="s">
        <v>849</v>
      </c>
      <c r="G9" s="256" t="s">
        <v>850</v>
      </c>
      <c r="H9" s="262">
        <v>1</v>
      </c>
      <c r="I9" s="262">
        <v>2018</v>
      </c>
      <c r="J9" s="263">
        <v>43678</v>
      </c>
      <c r="K9" s="263">
        <v>47118</v>
      </c>
      <c r="L9" s="271">
        <v>1</v>
      </c>
      <c r="M9" s="271">
        <v>1</v>
      </c>
      <c r="N9" s="271">
        <v>1</v>
      </c>
      <c r="O9" s="271">
        <v>1</v>
      </c>
      <c r="P9" s="271">
        <v>1</v>
      </c>
      <c r="Q9" s="271">
        <v>1</v>
      </c>
      <c r="R9" s="271">
        <v>1</v>
      </c>
      <c r="S9" s="271">
        <v>1</v>
      </c>
      <c r="T9" s="271">
        <v>1</v>
      </c>
      <c r="U9" s="271">
        <v>1</v>
      </c>
      <c r="V9" s="271">
        <v>1</v>
      </c>
      <c r="W9" s="161">
        <v>0</v>
      </c>
      <c r="X9" s="161">
        <v>0</v>
      </c>
      <c r="Y9" s="161" t="s">
        <v>580</v>
      </c>
      <c r="Z9" s="162">
        <v>0</v>
      </c>
      <c r="AA9" s="161">
        <v>0</v>
      </c>
      <c r="AB9" s="161">
        <v>0</v>
      </c>
      <c r="AC9" s="161" t="s">
        <v>580</v>
      </c>
      <c r="AD9" s="162">
        <v>0</v>
      </c>
      <c r="AE9" s="161">
        <v>0</v>
      </c>
      <c r="AF9" s="161"/>
      <c r="AG9" s="161" t="s">
        <v>580</v>
      </c>
      <c r="AH9" s="162"/>
      <c r="AI9" s="161">
        <v>0</v>
      </c>
      <c r="AJ9" s="161"/>
      <c r="AK9" s="161" t="s">
        <v>580</v>
      </c>
      <c r="AL9" s="162"/>
      <c r="AM9" s="161">
        <v>0</v>
      </c>
      <c r="AN9" s="161"/>
      <c r="AO9" s="161" t="s">
        <v>580</v>
      </c>
      <c r="AP9" s="162"/>
      <c r="AQ9" s="161">
        <v>0</v>
      </c>
      <c r="AR9" s="161"/>
      <c r="AS9" s="161" t="s">
        <v>580</v>
      </c>
      <c r="AT9" s="162"/>
      <c r="AU9" s="161">
        <v>0</v>
      </c>
      <c r="AV9" s="161"/>
      <c r="AW9" s="161" t="s">
        <v>580</v>
      </c>
      <c r="AX9" s="162"/>
      <c r="AY9" s="161">
        <v>0</v>
      </c>
      <c r="AZ9" s="161"/>
      <c r="BA9" s="161" t="s">
        <v>580</v>
      </c>
      <c r="BB9" s="162"/>
      <c r="BC9" s="161">
        <v>0</v>
      </c>
      <c r="BD9" s="161"/>
      <c r="BE9" s="161" t="s">
        <v>580</v>
      </c>
      <c r="BF9" s="162"/>
      <c r="BG9" s="162">
        <v>0</v>
      </c>
      <c r="BH9" s="162"/>
      <c r="BI9" s="161" t="s">
        <v>580</v>
      </c>
      <c r="BJ9" s="162"/>
      <c r="BK9" s="162">
        <f t="shared" si="0"/>
        <v>0</v>
      </c>
      <c r="BL9" s="163" t="s">
        <v>1599</v>
      </c>
      <c r="BM9" s="163" t="s">
        <v>1600</v>
      </c>
      <c r="BN9" s="163" t="s">
        <v>1601</v>
      </c>
      <c r="BO9" s="163">
        <v>3169001</v>
      </c>
      <c r="BP9" s="163" t="s">
        <v>1602</v>
      </c>
      <c r="BQ9" s="274"/>
    </row>
    <row r="10" spans="1:69" ht="15.65" customHeight="1">
      <c r="A10" s="259" t="s">
        <v>439</v>
      </c>
      <c r="B10" s="260" t="s">
        <v>1471</v>
      </c>
      <c r="C10" s="259" t="s">
        <v>1591</v>
      </c>
      <c r="D10" s="261" t="s">
        <v>1587</v>
      </c>
      <c r="E10" s="256" t="s">
        <v>1594</v>
      </c>
      <c r="F10" s="256" t="s">
        <v>1595</v>
      </c>
      <c r="G10" s="256" t="s">
        <v>539</v>
      </c>
      <c r="H10" s="262">
        <v>0</v>
      </c>
      <c r="I10" s="262">
        <v>2018</v>
      </c>
      <c r="J10" s="263">
        <v>43678</v>
      </c>
      <c r="K10" s="263">
        <v>47118</v>
      </c>
      <c r="L10" s="271">
        <v>1</v>
      </c>
      <c r="M10" s="271">
        <v>1</v>
      </c>
      <c r="N10" s="271">
        <v>1</v>
      </c>
      <c r="O10" s="271">
        <v>1</v>
      </c>
      <c r="P10" s="271">
        <v>1</v>
      </c>
      <c r="Q10" s="271">
        <v>1</v>
      </c>
      <c r="R10" s="271">
        <v>1</v>
      </c>
      <c r="S10" s="271">
        <v>1</v>
      </c>
      <c r="T10" s="271">
        <v>1</v>
      </c>
      <c r="U10" s="271">
        <v>1</v>
      </c>
      <c r="V10" s="271">
        <v>1</v>
      </c>
      <c r="W10" s="161"/>
      <c r="X10" s="161"/>
      <c r="Y10" s="161" t="s">
        <v>580</v>
      </c>
      <c r="Z10" s="162">
        <v>0</v>
      </c>
      <c r="AA10" s="161"/>
      <c r="AB10" s="161"/>
      <c r="AC10" s="161" t="s">
        <v>580</v>
      </c>
      <c r="AD10" s="162">
        <v>0</v>
      </c>
      <c r="AE10" s="161"/>
      <c r="AF10" s="161"/>
      <c r="AG10" s="161" t="s">
        <v>580</v>
      </c>
      <c r="AH10" s="162"/>
      <c r="AI10" s="161"/>
      <c r="AJ10" s="161"/>
      <c r="AK10" s="161" t="s">
        <v>580</v>
      </c>
      <c r="AL10" s="162"/>
      <c r="AM10" s="161"/>
      <c r="AN10" s="161"/>
      <c r="AO10" s="161" t="s">
        <v>580</v>
      </c>
      <c r="AP10" s="162"/>
      <c r="AQ10" s="161"/>
      <c r="AR10" s="161"/>
      <c r="AS10" s="161" t="s">
        <v>580</v>
      </c>
      <c r="AT10" s="162"/>
      <c r="AU10" s="161"/>
      <c r="AV10" s="161"/>
      <c r="AW10" s="161" t="s">
        <v>580</v>
      </c>
      <c r="AX10" s="162"/>
      <c r="AY10" s="161"/>
      <c r="AZ10" s="161"/>
      <c r="BA10" s="161" t="s">
        <v>580</v>
      </c>
      <c r="BB10" s="162"/>
      <c r="BC10" s="161"/>
      <c r="BD10" s="161"/>
      <c r="BE10" s="161" t="s">
        <v>580</v>
      </c>
      <c r="BF10" s="162"/>
      <c r="BG10" s="162"/>
      <c r="BH10" s="162"/>
      <c r="BI10" s="161" t="s">
        <v>580</v>
      </c>
      <c r="BJ10" s="162"/>
      <c r="BK10" s="162">
        <f t="shared" si="0"/>
        <v>0</v>
      </c>
      <c r="BL10" s="163" t="s">
        <v>1603</v>
      </c>
      <c r="BM10" s="163" t="s">
        <v>1604</v>
      </c>
      <c r="BN10" s="163" t="s">
        <v>1605</v>
      </c>
      <c r="BO10" s="163">
        <v>3169001</v>
      </c>
      <c r="BP10" s="163" t="s">
        <v>1606</v>
      </c>
      <c r="BQ10" s="274"/>
    </row>
    <row r="11" spans="1:69" ht="15.65" customHeight="1">
      <c r="A11" s="259" t="s">
        <v>439</v>
      </c>
      <c r="B11" s="260" t="s">
        <v>544</v>
      </c>
      <c r="C11" s="259" t="s">
        <v>1592</v>
      </c>
      <c r="D11" s="261" t="s">
        <v>1588</v>
      </c>
      <c r="E11" s="256" t="s">
        <v>1596</v>
      </c>
      <c r="F11" s="256" t="s">
        <v>548</v>
      </c>
      <c r="G11" s="256" t="s">
        <v>1597</v>
      </c>
      <c r="H11" s="262">
        <v>82.2</v>
      </c>
      <c r="I11" s="262" t="s">
        <v>549</v>
      </c>
      <c r="J11" s="263">
        <v>43678</v>
      </c>
      <c r="K11" s="263">
        <v>47118</v>
      </c>
      <c r="L11" s="271">
        <v>90</v>
      </c>
      <c r="M11" s="271">
        <v>95</v>
      </c>
      <c r="N11" s="271">
        <v>95</v>
      </c>
      <c r="O11" s="271">
        <v>95</v>
      </c>
      <c r="P11" s="271">
        <v>95</v>
      </c>
      <c r="Q11" s="271">
        <v>95</v>
      </c>
      <c r="R11" s="271">
        <v>95</v>
      </c>
      <c r="S11" s="271">
        <v>95</v>
      </c>
      <c r="T11" s="271">
        <v>95</v>
      </c>
      <c r="U11" s="271">
        <v>95</v>
      </c>
      <c r="V11" s="271">
        <v>95</v>
      </c>
      <c r="W11" s="161">
        <v>113440798.26899999</v>
      </c>
      <c r="X11" s="161">
        <v>113440798.26899999</v>
      </c>
      <c r="Y11" s="161" t="s">
        <v>580</v>
      </c>
      <c r="Z11" s="162"/>
      <c r="AA11" s="161">
        <v>117978430.19976</v>
      </c>
      <c r="AB11" s="161">
        <v>117978430.19976</v>
      </c>
      <c r="AC11" s="161" t="s">
        <v>580</v>
      </c>
      <c r="AD11" s="162">
        <v>0</v>
      </c>
      <c r="AE11" s="161">
        <v>122461610.54735088</v>
      </c>
      <c r="AF11" s="161"/>
      <c r="AG11" s="161" t="s">
        <v>580</v>
      </c>
      <c r="AH11" s="162"/>
      <c r="AI11" s="161">
        <v>126135458.86377141</v>
      </c>
      <c r="AJ11" s="161"/>
      <c r="AK11" s="161" t="s">
        <v>580</v>
      </c>
      <c r="AL11" s="162"/>
      <c r="AM11" s="161">
        <v>129919522.62968455</v>
      </c>
      <c r="AN11" s="161"/>
      <c r="AO11" s="161" t="s">
        <v>580</v>
      </c>
      <c r="AP11" s="162"/>
      <c r="AQ11" s="161">
        <v>133817108.30857509</v>
      </c>
      <c r="AR11" s="161"/>
      <c r="AS11" s="161" t="s">
        <v>580</v>
      </c>
      <c r="AT11" s="162"/>
      <c r="AU11" s="161">
        <v>137831621.55783236</v>
      </c>
      <c r="AV11" s="161"/>
      <c r="AW11" s="161" t="s">
        <v>580</v>
      </c>
      <c r="AX11" s="162"/>
      <c r="AY11" s="161">
        <v>141966570.20456734</v>
      </c>
      <c r="AZ11" s="161"/>
      <c r="BA11" s="161" t="s">
        <v>580</v>
      </c>
      <c r="BB11" s="162"/>
      <c r="BC11" s="161">
        <v>146225567.31070438</v>
      </c>
      <c r="BD11" s="161"/>
      <c r="BE11" s="161" t="s">
        <v>580</v>
      </c>
      <c r="BF11" s="162"/>
      <c r="BG11" s="162">
        <v>150612334.33002552</v>
      </c>
      <c r="BH11" s="162"/>
      <c r="BI11" s="161" t="s">
        <v>580</v>
      </c>
      <c r="BJ11" s="162"/>
      <c r="BK11" s="162">
        <f t="shared" si="0"/>
        <v>1320389022.2212715</v>
      </c>
      <c r="BL11" s="163" t="s">
        <v>1603</v>
      </c>
      <c r="BM11" s="163" t="s">
        <v>1604</v>
      </c>
      <c r="BN11" s="163" t="s">
        <v>1605</v>
      </c>
      <c r="BO11" s="163">
        <v>3169001</v>
      </c>
      <c r="BP11" s="163" t="s">
        <v>1606</v>
      </c>
      <c r="BQ11" s="274"/>
    </row>
    <row r="12" spans="1:69" ht="15.65" customHeight="1">
      <c r="A12" s="259" t="s">
        <v>439</v>
      </c>
      <c r="B12" s="260" t="s">
        <v>550</v>
      </c>
      <c r="C12" s="259" t="s">
        <v>1593</v>
      </c>
      <c r="D12" s="261" t="s">
        <v>1589</v>
      </c>
      <c r="E12" s="256" t="s">
        <v>1598</v>
      </c>
      <c r="F12" s="256" t="s">
        <v>554</v>
      </c>
      <c r="G12" s="256" t="s">
        <v>555</v>
      </c>
      <c r="H12" s="262">
        <v>0</v>
      </c>
      <c r="I12" s="262">
        <v>2018</v>
      </c>
      <c r="J12" s="263">
        <v>43678</v>
      </c>
      <c r="K12" s="263">
        <v>47118</v>
      </c>
      <c r="L12" s="271">
        <v>1</v>
      </c>
      <c r="M12" s="271">
        <v>1</v>
      </c>
      <c r="N12" s="271">
        <v>1</v>
      </c>
      <c r="O12" s="271">
        <v>1</v>
      </c>
      <c r="P12" s="271">
        <v>1</v>
      </c>
      <c r="Q12" s="271">
        <v>1</v>
      </c>
      <c r="R12" s="271">
        <v>1</v>
      </c>
      <c r="S12" s="271">
        <v>1</v>
      </c>
      <c r="T12" s="271">
        <v>1</v>
      </c>
      <c r="U12" s="271">
        <v>1</v>
      </c>
      <c r="V12" s="271">
        <v>1</v>
      </c>
      <c r="W12" s="161">
        <v>12600000</v>
      </c>
      <c r="X12" s="161">
        <v>12600000</v>
      </c>
      <c r="Y12" s="161" t="s">
        <v>27</v>
      </c>
      <c r="Z12" s="162" t="s">
        <v>1522</v>
      </c>
      <c r="AA12" s="161">
        <v>13104000</v>
      </c>
      <c r="AB12" s="161">
        <v>13104000</v>
      </c>
      <c r="AC12" s="161" t="s">
        <v>27</v>
      </c>
      <c r="AD12" s="162" t="s">
        <v>1522</v>
      </c>
      <c r="AE12" s="161">
        <v>13628160</v>
      </c>
      <c r="AF12" s="161"/>
      <c r="AG12" s="161" t="s">
        <v>27</v>
      </c>
      <c r="AH12" s="162" t="s">
        <v>1522</v>
      </c>
      <c r="AI12" s="161">
        <v>14173286.4</v>
      </c>
      <c r="AJ12" s="161"/>
      <c r="AK12" s="161" t="s">
        <v>27</v>
      </c>
      <c r="AL12" s="162" t="s">
        <v>1522</v>
      </c>
      <c r="AM12" s="161">
        <v>14740217.856000001</v>
      </c>
      <c r="AN12" s="161"/>
      <c r="AO12" s="161" t="s">
        <v>27</v>
      </c>
      <c r="AP12" s="162" t="s">
        <v>1522</v>
      </c>
      <c r="AQ12" s="161">
        <v>15329826.57024</v>
      </c>
      <c r="AR12" s="161"/>
      <c r="AS12" s="161" t="s">
        <v>27</v>
      </c>
      <c r="AT12" s="162" t="s">
        <v>1522</v>
      </c>
      <c r="AU12" s="161">
        <v>15943019.6330496</v>
      </c>
      <c r="AV12" s="161"/>
      <c r="AW12" s="161" t="s">
        <v>27</v>
      </c>
      <c r="AX12" s="162" t="s">
        <v>1522</v>
      </c>
      <c r="AY12" s="161">
        <v>16580740.418371584</v>
      </c>
      <c r="AZ12" s="161"/>
      <c r="BA12" s="161" t="s">
        <v>27</v>
      </c>
      <c r="BB12" s="162" t="s">
        <v>1522</v>
      </c>
      <c r="BC12" s="161">
        <v>17243970.035106447</v>
      </c>
      <c r="BD12" s="161"/>
      <c r="BE12" s="161" t="s">
        <v>27</v>
      </c>
      <c r="BF12" s="162" t="s">
        <v>1522</v>
      </c>
      <c r="BG12" s="162">
        <v>17933728.836510703</v>
      </c>
      <c r="BH12" s="162"/>
      <c r="BI12" s="161" t="s">
        <v>27</v>
      </c>
      <c r="BJ12" s="162" t="s">
        <v>1522</v>
      </c>
      <c r="BK12" s="162">
        <f t="shared" si="0"/>
        <v>151276949.74927837</v>
      </c>
      <c r="BL12" s="163" t="s">
        <v>1607</v>
      </c>
      <c r="BM12" s="163" t="s">
        <v>1608</v>
      </c>
      <c r="BN12" s="163" t="s">
        <v>1609</v>
      </c>
      <c r="BO12" s="163">
        <v>3169001</v>
      </c>
      <c r="BP12" s="163" t="s">
        <v>1610</v>
      </c>
      <c r="BQ12" s="274"/>
    </row>
    <row r="13" spans="1:69" ht="15.65" customHeight="1">
      <c r="A13" s="259" t="s">
        <v>438</v>
      </c>
      <c r="B13" s="260" t="s">
        <v>513</v>
      </c>
      <c r="C13" s="259" t="s">
        <v>514</v>
      </c>
      <c r="D13" s="261"/>
      <c r="E13" s="256" t="s">
        <v>516</v>
      </c>
      <c r="F13" s="256" t="s">
        <v>517</v>
      </c>
      <c r="G13" s="256" t="s">
        <v>518</v>
      </c>
      <c r="H13" s="262">
        <v>0</v>
      </c>
      <c r="I13" s="262">
        <v>2018</v>
      </c>
      <c r="J13" s="263">
        <v>43678</v>
      </c>
      <c r="K13" s="263">
        <v>47118</v>
      </c>
      <c r="L13" s="271">
        <v>1</v>
      </c>
      <c r="M13" s="271">
        <v>1</v>
      </c>
      <c r="N13" s="271">
        <v>1</v>
      </c>
      <c r="O13" s="271">
        <v>1</v>
      </c>
      <c r="P13" s="271">
        <v>1</v>
      </c>
      <c r="Q13" s="271">
        <v>1</v>
      </c>
      <c r="R13" s="271">
        <v>1</v>
      </c>
      <c r="S13" s="271">
        <v>1</v>
      </c>
      <c r="T13" s="271">
        <v>1</v>
      </c>
      <c r="U13" s="271">
        <v>1</v>
      </c>
      <c r="V13" s="271">
        <v>1</v>
      </c>
      <c r="W13" s="161">
        <v>55974905.952</v>
      </c>
      <c r="X13" s="161">
        <v>55974905.952</v>
      </c>
      <c r="Y13" s="161" t="s">
        <v>27</v>
      </c>
      <c r="Z13" s="162" t="s">
        <v>1520</v>
      </c>
      <c r="AA13" s="161">
        <v>57990002.566271998</v>
      </c>
      <c r="AB13" s="161"/>
      <c r="AC13" s="161" t="s">
        <v>27</v>
      </c>
      <c r="AD13" s="162" t="s">
        <v>1520</v>
      </c>
      <c r="AE13" s="161">
        <v>60077642.658657789</v>
      </c>
      <c r="AF13" s="161"/>
      <c r="AG13" s="161" t="s">
        <v>27</v>
      </c>
      <c r="AH13" s="162" t="s">
        <v>1520</v>
      </c>
      <c r="AI13" s="161">
        <v>62240437.794369474</v>
      </c>
      <c r="AJ13" s="161"/>
      <c r="AK13" s="161" t="s">
        <v>27</v>
      </c>
      <c r="AL13" s="162" t="s">
        <v>1520</v>
      </c>
      <c r="AM13" s="161">
        <v>64481093.554966778</v>
      </c>
      <c r="AN13" s="161"/>
      <c r="AO13" s="161" t="s">
        <v>27</v>
      </c>
      <c r="AP13" s="162" t="s">
        <v>1520</v>
      </c>
      <c r="AQ13" s="161">
        <v>66802412.922945581</v>
      </c>
      <c r="AR13" s="161"/>
      <c r="AS13" s="161" t="s">
        <v>27</v>
      </c>
      <c r="AT13" s="162" t="s">
        <v>1520</v>
      </c>
      <c r="AU13" s="161">
        <v>69207299.788171619</v>
      </c>
      <c r="AV13" s="161"/>
      <c r="AW13" s="161" t="s">
        <v>27</v>
      </c>
      <c r="AX13" s="162" t="s">
        <v>1520</v>
      </c>
      <c r="AY13" s="161">
        <v>71698762.580545798</v>
      </c>
      <c r="AZ13" s="161"/>
      <c r="BA13" s="161" t="s">
        <v>27</v>
      </c>
      <c r="BB13" s="162" t="s">
        <v>1520</v>
      </c>
      <c r="BC13" s="161">
        <v>74279918.033445448</v>
      </c>
      <c r="BD13" s="161"/>
      <c r="BE13" s="161" t="s">
        <v>27</v>
      </c>
      <c r="BF13" s="162" t="s">
        <v>1520</v>
      </c>
      <c r="BG13" s="162">
        <v>76953995.082649484</v>
      </c>
      <c r="BH13" s="162"/>
      <c r="BI13" s="161" t="s">
        <v>27</v>
      </c>
      <c r="BJ13" s="162" t="s">
        <v>1520</v>
      </c>
      <c r="BK13" s="162">
        <f t="shared" si="0"/>
        <v>659706470.93402386</v>
      </c>
      <c r="BL13" s="163" t="s">
        <v>994</v>
      </c>
      <c r="BM13" s="163" t="s">
        <v>995</v>
      </c>
      <c r="BN13" s="163" t="s">
        <v>996</v>
      </c>
      <c r="BO13" s="163" t="s">
        <v>997</v>
      </c>
      <c r="BP13" s="163" t="s">
        <v>998</v>
      </c>
      <c r="BQ13" s="163" t="s">
        <v>998</v>
      </c>
    </row>
    <row r="14" spans="1:69" ht="15.65" customHeight="1">
      <c r="A14" s="259" t="s">
        <v>438</v>
      </c>
      <c r="B14" s="260" t="s">
        <v>524</v>
      </c>
      <c r="C14" s="259" t="s">
        <v>572</v>
      </c>
      <c r="D14" s="261" t="s">
        <v>1611</v>
      </c>
      <c r="E14" s="256" t="s">
        <v>527</v>
      </c>
      <c r="F14" s="256" t="s">
        <v>528</v>
      </c>
      <c r="G14" s="256" t="s">
        <v>529</v>
      </c>
      <c r="H14" s="262">
        <v>0</v>
      </c>
      <c r="I14" s="262">
        <v>2018</v>
      </c>
      <c r="J14" s="263">
        <v>43678</v>
      </c>
      <c r="K14" s="263">
        <v>47118</v>
      </c>
      <c r="L14" s="271">
        <v>1</v>
      </c>
      <c r="M14" s="271">
        <v>1</v>
      </c>
      <c r="N14" s="271">
        <v>1</v>
      </c>
      <c r="O14" s="271">
        <v>1</v>
      </c>
      <c r="P14" s="271">
        <v>1</v>
      </c>
      <c r="Q14" s="271">
        <v>1</v>
      </c>
      <c r="R14" s="271">
        <v>1</v>
      </c>
      <c r="S14" s="271">
        <v>1</v>
      </c>
      <c r="T14" s="271">
        <v>1</v>
      </c>
      <c r="U14" s="271">
        <v>1</v>
      </c>
      <c r="V14" s="271">
        <v>1</v>
      </c>
      <c r="W14" s="161">
        <v>968410324</v>
      </c>
      <c r="X14" s="161">
        <v>968410324</v>
      </c>
      <c r="Y14" s="161" t="s">
        <v>27</v>
      </c>
      <c r="Z14" s="162" t="s">
        <v>1521</v>
      </c>
      <c r="AA14" s="161">
        <v>1003273095.664</v>
      </c>
      <c r="AB14" s="161"/>
      <c r="AC14" s="161" t="s">
        <v>27</v>
      </c>
      <c r="AD14" s="162" t="s">
        <v>1521</v>
      </c>
      <c r="AE14" s="161">
        <v>1039390927.1079041</v>
      </c>
      <c r="AF14" s="161"/>
      <c r="AG14" s="161" t="s">
        <v>27</v>
      </c>
      <c r="AH14" s="162" t="s">
        <v>1521</v>
      </c>
      <c r="AI14" s="161">
        <v>1076809000.4837887</v>
      </c>
      <c r="AJ14" s="161"/>
      <c r="AK14" s="161" t="s">
        <v>27</v>
      </c>
      <c r="AL14" s="162" t="s">
        <v>1521</v>
      </c>
      <c r="AM14" s="161">
        <v>1115574124.5012052</v>
      </c>
      <c r="AN14" s="161"/>
      <c r="AO14" s="161" t="s">
        <v>27</v>
      </c>
      <c r="AP14" s="162" t="s">
        <v>1521</v>
      </c>
      <c r="AQ14" s="161">
        <v>1155734792.9832487</v>
      </c>
      <c r="AR14" s="161"/>
      <c r="AS14" s="161" t="s">
        <v>27</v>
      </c>
      <c r="AT14" s="162" t="s">
        <v>1521</v>
      </c>
      <c r="AU14" s="161">
        <v>1197341245.5306456</v>
      </c>
      <c r="AV14" s="161"/>
      <c r="AW14" s="161" t="s">
        <v>27</v>
      </c>
      <c r="AX14" s="162" t="s">
        <v>1521</v>
      </c>
      <c r="AY14" s="161">
        <v>1240445530.3697488</v>
      </c>
      <c r="AZ14" s="161"/>
      <c r="BA14" s="161" t="s">
        <v>27</v>
      </c>
      <c r="BB14" s="162" t="s">
        <v>1521</v>
      </c>
      <c r="BC14" s="161">
        <v>1285101569.4630599</v>
      </c>
      <c r="BD14" s="161"/>
      <c r="BE14" s="161" t="s">
        <v>27</v>
      </c>
      <c r="BF14" s="162" t="s">
        <v>1521</v>
      </c>
      <c r="BG14" s="162">
        <v>1331365225.9637301</v>
      </c>
      <c r="BH14" s="162"/>
      <c r="BI14" s="161" t="s">
        <v>27</v>
      </c>
      <c r="BJ14" s="162" t="s">
        <v>1521</v>
      </c>
      <c r="BK14" s="162">
        <f t="shared" si="0"/>
        <v>11413445836.067331</v>
      </c>
      <c r="BL14" s="163" t="s">
        <v>999</v>
      </c>
      <c r="BM14" s="163" t="s">
        <v>1001</v>
      </c>
      <c r="BN14" s="163" t="s">
        <v>1000</v>
      </c>
      <c r="BO14" s="163">
        <v>3581600</v>
      </c>
      <c r="BP14" s="163" t="s">
        <v>1002</v>
      </c>
      <c r="BQ14" s="163" t="s">
        <v>998</v>
      </c>
    </row>
    <row r="15" spans="1:69" ht="15.65" customHeight="1">
      <c r="A15" s="259" t="s">
        <v>438</v>
      </c>
      <c r="B15" s="260" t="s">
        <v>1471</v>
      </c>
      <c r="C15" s="259" t="s">
        <v>535</v>
      </c>
      <c r="D15" s="261" t="s">
        <v>1003</v>
      </c>
      <c r="E15" s="256" t="s">
        <v>537</v>
      </c>
      <c r="F15" s="256" t="s">
        <v>538</v>
      </c>
      <c r="G15" s="256" t="s">
        <v>539</v>
      </c>
      <c r="H15" s="262">
        <v>0</v>
      </c>
      <c r="I15" s="262">
        <v>2018</v>
      </c>
      <c r="J15" s="263">
        <v>43678</v>
      </c>
      <c r="K15" s="263">
        <v>47118</v>
      </c>
      <c r="L15" s="271">
        <v>1</v>
      </c>
      <c r="M15" s="271">
        <v>1</v>
      </c>
      <c r="N15" s="271">
        <v>1</v>
      </c>
      <c r="O15" s="271">
        <v>1</v>
      </c>
      <c r="P15" s="271">
        <v>1</v>
      </c>
      <c r="Q15" s="271">
        <v>1</v>
      </c>
      <c r="R15" s="271">
        <v>1</v>
      </c>
      <c r="S15" s="271">
        <v>1</v>
      </c>
      <c r="T15" s="271">
        <v>1</v>
      </c>
      <c r="U15" s="271">
        <v>1</v>
      </c>
      <c r="V15" s="271">
        <v>1</v>
      </c>
      <c r="W15" s="161">
        <v>16000000</v>
      </c>
      <c r="X15" s="161">
        <v>16000000</v>
      </c>
      <c r="Y15" s="161" t="s">
        <v>27</v>
      </c>
      <c r="Z15" s="162" t="s">
        <v>1520</v>
      </c>
      <c r="AA15" s="161">
        <v>16508800</v>
      </c>
      <c r="AB15" s="161"/>
      <c r="AC15" s="161" t="s">
        <v>27</v>
      </c>
      <c r="AD15" s="162" t="s">
        <v>1520</v>
      </c>
      <c r="AE15" s="161">
        <v>17033779.84</v>
      </c>
      <c r="AF15" s="161"/>
      <c r="AG15" s="161" t="s">
        <v>27</v>
      </c>
      <c r="AH15" s="162" t="s">
        <v>1520</v>
      </c>
      <c r="AI15" s="161">
        <v>17575454.038911998</v>
      </c>
      <c r="AJ15" s="161"/>
      <c r="AK15" s="161" t="s">
        <v>27</v>
      </c>
      <c r="AL15" s="162" t="s">
        <v>1520</v>
      </c>
      <c r="AM15" s="161">
        <v>18134353.477349401</v>
      </c>
      <c r="AN15" s="161"/>
      <c r="AO15" s="161" t="s">
        <v>27</v>
      </c>
      <c r="AP15" s="162" t="s">
        <v>1520</v>
      </c>
      <c r="AQ15" s="161">
        <v>18711025.917929113</v>
      </c>
      <c r="AR15" s="161"/>
      <c r="AS15" s="161" t="s">
        <v>27</v>
      </c>
      <c r="AT15" s="162" t="s">
        <v>1520</v>
      </c>
      <c r="AU15" s="161">
        <v>19306036.542119257</v>
      </c>
      <c r="AV15" s="161"/>
      <c r="AW15" s="161" t="s">
        <v>27</v>
      </c>
      <c r="AX15" s="162" t="s">
        <v>1520</v>
      </c>
      <c r="AY15" s="161">
        <v>19919968.50415865</v>
      </c>
      <c r="AZ15" s="161"/>
      <c r="BA15" s="161" t="s">
        <v>27</v>
      </c>
      <c r="BB15" s="162" t="s">
        <v>1520</v>
      </c>
      <c r="BC15" s="161">
        <v>20553423.502590895</v>
      </c>
      <c r="BD15" s="161"/>
      <c r="BE15" s="161" t="s">
        <v>27</v>
      </c>
      <c r="BF15" s="162" t="s">
        <v>1520</v>
      </c>
      <c r="BG15" s="162">
        <v>21207022.369973287</v>
      </c>
      <c r="BH15" s="162"/>
      <c r="BI15" s="161" t="s">
        <v>27</v>
      </c>
      <c r="BJ15" s="162" t="s">
        <v>1520</v>
      </c>
      <c r="BK15" s="162">
        <f t="shared" si="0"/>
        <v>184949864.19303262</v>
      </c>
      <c r="BL15" s="163" t="s">
        <v>994</v>
      </c>
      <c r="BM15" s="163" t="s">
        <v>995</v>
      </c>
      <c r="BN15" s="163" t="s">
        <v>996</v>
      </c>
      <c r="BO15" s="163" t="s">
        <v>997</v>
      </c>
      <c r="BP15" s="163" t="s">
        <v>998</v>
      </c>
      <c r="BQ15" s="163" t="s">
        <v>998</v>
      </c>
    </row>
    <row r="16" spans="1:69" ht="15.65" customHeight="1">
      <c r="A16" s="259" t="s">
        <v>438</v>
      </c>
      <c r="B16" s="260" t="s">
        <v>541</v>
      </c>
      <c r="C16" s="259" t="s">
        <v>1566</v>
      </c>
      <c r="D16" s="261" t="s">
        <v>1004</v>
      </c>
      <c r="E16" s="256" t="s">
        <v>1754</v>
      </c>
      <c r="F16" s="256" t="s">
        <v>1567</v>
      </c>
      <c r="G16" s="256" t="s">
        <v>543</v>
      </c>
      <c r="H16" s="262">
        <v>100</v>
      </c>
      <c r="I16" s="262">
        <v>2018</v>
      </c>
      <c r="J16" s="263">
        <v>43678</v>
      </c>
      <c r="K16" s="263">
        <v>47118</v>
      </c>
      <c r="L16" s="297">
        <v>100</v>
      </c>
      <c r="M16" s="271">
        <v>100</v>
      </c>
      <c r="N16" s="271">
        <v>100</v>
      </c>
      <c r="O16" s="271">
        <v>100</v>
      </c>
      <c r="P16" s="271">
        <v>100</v>
      </c>
      <c r="Q16" s="271">
        <v>100</v>
      </c>
      <c r="R16" s="271">
        <v>100</v>
      </c>
      <c r="S16" s="271">
        <v>100</v>
      </c>
      <c r="T16" s="271">
        <v>100</v>
      </c>
      <c r="U16" s="271">
        <v>100</v>
      </c>
      <c r="V16" s="271">
        <v>100</v>
      </c>
      <c r="W16" s="161">
        <v>7000436.9512</v>
      </c>
      <c r="X16" s="161">
        <v>7000436.9512</v>
      </c>
      <c r="Y16" s="161" t="s">
        <v>27</v>
      </c>
      <c r="Z16" s="162" t="s">
        <v>1520</v>
      </c>
      <c r="AA16" s="161">
        <v>7223050.8462481601</v>
      </c>
      <c r="AB16" s="161"/>
      <c r="AC16" s="161" t="s">
        <v>27</v>
      </c>
      <c r="AD16" s="162" t="s">
        <v>1520</v>
      </c>
      <c r="AE16" s="161">
        <v>7452743.8631588519</v>
      </c>
      <c r="AF16" s="161"/>
      <c r="AG16" s="161" t="s">
        <v>27</v>
      </c>
      <c r="AH16" s="162" t="s">
        <v>1520</v>
      </c>
      <c r="AI16" s="161">
        <v>7689741.1180073032</v>
      </c>
      <c r="AJ16" s="161"/>
      <c r="AK16" s="161" t="s">
        <v>27</v>
      </c>
      <c r="AL16" s="162" t="s">
        <v>1520</v>
      </c>
      <c r="AM16" s="161">
        <v>7934274.8855599351</v>
      </c>
      <c r="AN16" s="161"/>
      <c r="AO16" s="161" t="s">
        <v>27</v>
      </c>
      <c r="AP16" s="162" t="s">
        <v>1520</v>
      </c>
      <c r="AQ16" s="161">
        <v>8186584.8269207412</v>
      </c>
      <c r="AR16" s="161"/>
      <c r="AS16" s="161" t="s">
        <v>27</v>
      </c>
      <c r="AT16" s="162" t="s">
        <v>1520</v>
      </c>
      <c r="AU16" s="161">
        <v>8446918.2244168203</v>
      </c>
      <c r="AV16" s="161"/>
      <c r="AW16" s="161" t="s">
        <v>27</v>
      </c>
      <c r="AX16" s="162" t="s">
        <v>1520</v>
      </c>
      <c r="AY16" s="161">
        <v>8715530.223953275</v>
      </c>
      <c r="AZ16" s="161"/>
      <c r="BA16" s="161" t="s">
        <v>27</v>
      </c>
      <c r="BB16" s="162" t="s">
        <v>1520</v>
      </c>
      <c r="BC16" s="161">
        <v>8992684.0850749891</v>
      </c>
      <c r="BD16" s="161"/>
      <c r="BE16" s="161" t="s">
        <v>27</v>
      </c>
      <c r="BF16" s="162" t="s">
        <v>1520</v>
      </c>
      <c r="BG16" s="162">
        <v>9278651.4389803745</v>
      </c>
      <c r="BH16" s="162"/>
      <c r="BI16" s="161" t="s">
        <v>27</v>
      </c>
      <c r="BJ16" s="162" t="s">
        <v>1520</v>
      </c>
      <c r="BK16" s="162">
        <f t="shared" si="0"/>
        <v>80920616.463520437</v>
      </c>
      <c r="BL16" s="163" t="s">
        <v>1005</v>
      </c>
      <c r="BM16" s="163" t="s">
        <v>1006</v>
      </c>
      <c r="BN16" s="163" t="s">
        <v>1007</v>
      </c>
      <c r="BO16" s="163" t="s">
        <v>1008</v>
      </c>
      <c r="BP16" s="163" t="s">
        <v>1009</v>
      </c>
      <c r="BQ16" s="163" t="s">
        <v>998</v>
      </c>
    </row>
    <row r="17" spans="1:69" ht="15.65" customHeight="1">
      <c r="A17" s="259" t="s">
        <v>438</v>
      </c>
      <c r="B17" s="260" t="s">
        <v>544</v>
      </c>
      <c r="C17" s="259" t="s">
        <v>545</v>
      </c>
      <c r="D17" s="261" t="s">
        <v>1010</v>
      </c>
      <c r="E17" s="256" t="s">
        <v>547</v>
      </c>
      <c r="F17" s="256" t="s">
        <v>548</v>
      </c>
      <c r="G17" s="256" t="s">
        <v>245</v>
      </c>
      <c r="H17" s="262">
        <v>23.9</v>
      </c>
      <c r="I17" s="262" t="s">
        <v>549</v>
      </c>
      <c r="J17" s="263">
        <v>43678</v>
      </c>
      <c r="K17" s="263">
        <v>47118</v>
      </c>
      <c r="L17" s="275">
        <v>24</v>
      </c>
      <c r="M17" s="275">
        <v>30</v>
      </c>
      <c r="N17" s="275">
        <v>35</v>
      </c>
      <c r="O17" s="275">
        <v>40</v>
      </c>
      <c r="P17" s="275">
        <v>55</v>
      </c>
      <c r="Q17" s="275">
        <v>70</v>
      </c>
      <c r="R17" s="275">
        <v>95</v>
      </c>
      <c r="S17" s="275">
        <v>95</v>
      </c>
      <c r="T17" s="275">
        <v>95</v>
      </c>
      <c r="U17" s="275">
        <v>95</v>
      </c>
      <c r="V17" s="275">
        <v>95</v>
      </c>
      <c r="W17" s="276">
        <v>154770000</v>
      </c>
      <c r="X17" s="161">
        <v>154770000</v>
      </c>
      <c r="Y17" s="161" t="s">
        <v>27</v>
      </c>
      <c r="Z17" s="162" t="s">
        <v>1520</v>
      </c>
      <c r="AA17" s="161">
        <v>159691686</v>
      </c>
      <c r="AB17" s="161"/>
      <c r="AC17" s="161" t="s">
        <v>27</v>
      </c>
      <c r="AD17" s="162" t="s">
        <v>1520</v>
      </c>
      <c r="AE17" s="161">
        <v>164769881.61480001</v>
      </c>
      <c r="AF17" s="161"/>
      <c r="AG17" s="161" t="s">
        <v>27</v>
      </c>
      <c r="AH17" s="162" t="s">
        <v>1520</v>
      </c>
      <c r="AI17" s="161">
        <v>170009563.85015064</v>
      </c>
      <c r="AJ17" s="161"/>
      <c r="AK17" s="161" t="s">
        <v>27</v>
      </c>
      <c r="AL17" s="162" t="s">
        <v>1520</v>
      </c>
      <c r="AM17" s="161">
        <v>175415867.98058543</v>
      </c>
      <c r="AN17" s="161"/>
      <c r="AO17" s="161" t="s">
        <v>27</v>
      </c>
      <c r="AP17" s="162" t="s">
        <v>1520</v>
      </c>
      <c r="AQ17" s="161">
        <v>180994092.58236805</v>
      </c>
      <c r="AR17" s="161"/>
      <c r="AS17" s="161" t="s">
        <v>27</v>
      </c>
      <c r="AT17" s="162" t="s">
        <v>1520</v>
      </c>
      <c r="AU17" s="161">
        <v>186749704.72648734</v>
      </c>
      <c r="AV17" s="161"/>
      <c r="AW17" s="161" t="s">
        <v>27</v>
      </c>
      <c r="AX17" s="162" t="s">
        <v>1520</v>
      </c>
      <c r="AY17" s="161">
        <v>192688345.33678964</v>
      </c>
      <c r="AZ17" s="161"/>
      <c r="BA17" s="161" t="s">
        <v>27</v>
      </c>
      <c r="BB17" s="162" t="s">
        <v>1520</v>
      </c>
      <c r="BC17" s="161">
        <v>198815834.71849954</v>
      </c>
      <c r="BD17" s="161"/>
      <c r="BE17" s="161" t="s">
        <v>27</v>
      </c>
      <c r="BF17" s="162" t="s">
        <v>1520</v>
      </c>
      <c r="BG17" s="162">
        <v>205138178.26254782</v>
      </c>
      <c r="BH17" s="162"/>
      <c r="BI17" s="161" t="s">
        <v>27</v>
      </c>
      <c r="BJ17" s="162" t="s">
        <v>1520</v>
      </c>
      <c r="BK17" s="162">
        <f t="shared" si="0"/>
        <v>1789043155.0722282</v>
      </c>
      <c r="BL17" s="163" t="s">
        <v>994</v>
      </c>
      <c r="BM17" s="163" t="s">
        <v>995</v>
      </c>
      <c r="BN17" s="163" t="s">
        <v>996</v>
      </c>
      <c r="BO17" s="163" t="s">
        <v>997</v>
      </c>
      <c r="BP17" s="163" t="s">
        <v>998</v>
      </c>
      <c r="BQ17" s="163" t="s">
        <v>998</v>
      </c>
    </row>
    <row r="18" spans="1:69" ht="15.65" customHeight="1">
      <c r="A18" s="259" t="s">
        <v>438</v>
      </c>
      <c r="B18" s="260" t="s">
        <v>550</v>
      </c>
      <c r="C18" s="259" t="s">
        <v>551</v>
      </c>
      <c r="D18" s="261" t="s">
        <v>636</v>
      </c>
      <c r="E18" s="256" t="s">
        <v>553</v>
      </c>
      <c r="F18" s="256" t="s">
        <v>554</v>
      </c>
      <c r="G18" s="256" t="s">
        <v>555</v>
      </c>
      <c r="H18" s="262">
        <v>0</v>
      </c>
      <c r="I18" s="262">
        <v>2018</v>
      </c>
      <c r="J18" s="263">
        <v>43678</v>
      </c>
      <c r="K18" s="263">
        <v>47118</v>
      </c>
      <c r="L18" s="271">
        <v>1</v>
      </c>
      <c r="M18" s="271">
        <v>1</v>
      </c>
      <c r="N18" s="271">
        <v>1</v>
      </c>
      <c r="O18" s="271">
        <v>1</v>
      </c>
      <c r="P18" s="271">
        <v>1</v>
      </c>
      <c r="Q18" s="271">
        <v>1</v>
      </c>
      <c r="R18" s="271">
        <v>1</v>
      </c>
      <c r="S18" s="271">
        <v>1</v>
      </c>
      <c r="T18" s="271">
        <v>1</v>
      </c>
      <c r="U18" s="271">
        <v>1</v>
      </c>
      <c r="V18" s="271">
        <v>1</v>
      </c>
      <c r="W18" s="161">
        <v>30954000</v>
      </c>
      <c r="X18" s="161">
        <v>30954000</v>
      </c>
      <c r="Y18" s="161" t="s">
        <v>27</v>
      </c>
      <c r="Z18" s="162" t="s">
        <v>1520</v>
      </c>
      <c r="AA18" s="161">
        <v>31941432.600000001</v>
      </c>
      <c r="AB18" s="161"/>
      <c r="AC18" s="161" t="s">
        <v>27</v>
      </c>
      <c r="AD18" s="162" t="s">
        <v>1520</v>
      </c>
      <c r="AE18" s="161">
        <v>32960364.299940001</v>
      </c>
      <c r="AF18" s="161"/>
      <c r="AG18" s="161" t="s">
        <v>27</v>
      </c>
      <c r="AH18" s="162" t="s">
        <v>1520</v>
      </c>
      <c r="AI18" s="161">
        <v>34011799.921108089</v>
      </c>
      <c r="AJ18" s="161"/>
      <c r="AK18" s="161" t="s">
        <v>27</v>
      </c>
      <c r="AL18" s="162" t="s">
        <v>1520</v>
      </c>
      <c r="AM18" s="161">
        <v>35096776.338591434</v>
      </c>
      <c r="AN18" s="161"/>
      <c r="AO18" s="161" t="s">
        <v>27</v>
      </c>
      <c r="AP18" s="162" t="s">
        <v>1520</v>
      </c>
      <c r="AQ18" s="161">
        <v>36216363.503792502</v>
      </c>
      <c r="AR18" s="161"/>
      <c r="AS18" s="161" t="s">
        <v>27</v>
      </c>
      <c r="AT18" s="162" t="s">
        <v>1520</v>
      </c>
      <c r="AU18" s="161">
        <v>37371665.499563485</v>
      </c>
      <c r="AV18" s="161"/>
      <c r="AW18" s="161" t="s">
        <v>27</v>
      </c>
      <c r="AX18" s="162" t="s">
        <v>1520</v>
      </c>
      <c r="AY18" s="161">
        <v>38563821.628999561</v>
      </c>
      <c r="AZ18" s="161"/>
      <c r="BA18" s="161" t="s">
        <v>27</v>
      </c>
      <c r="BB18" s="162" t="s">
        <v>1520</v>
      </c>
      <c r="BC18" s="161">
        <v>39794007.538964644</v>
      </c>
      <c r="BD18" s="161"/>
      <c r="BE18" s="161" t="s">
        <v>27</v>
      </c>
      <c r="BF18" s="162" t="s">
        <v>1520</v>
      </c>
      <c r="BG18" s="162">
        <v>41063436.379457615</v>
      </c>
      <c r="BH18" s="162"/>
      <c r="BI18" s="161" t="s">
        <v>27</v>
      </c>
      <c r="BJ18" s="162" t="s">
        <v>1520</v>
      </c>
      <c r="BK18" s="162">
        <f t="shared" si="0"/>
        <v>357973667.71041727</v>
      </c>
      <c r="BL18" s="163" t="s">
        <v>1005</v>
      </c>
      <c r="BM18" s="163" t="s">
        <v>1006</v>
      </c>
      <c r="BN18" s="163" t="s">
        <v>1007</v>
      </c>
      <c r="BO18" s="163" t="s">
        <v>1008</v>
      </c>
      <c r="BP18" s="163" t="s">
        <v>1009</v>
      </c>
      <c r="BQ18" s="163" t="s">
        <v>998</v>
      </c>
    </row>
    <row r="19" spans="1:69" ht="15.65" customHeight="1">
      <c r="A19" s="259" t="s">
        <v>438</v>
      </c>
      <c r="B19" s="260" t="s">
        <v>560</v>
      </c>
      <c r="C19" s="259" t="s">
        <v>561</v>
      </c>
      <c r="D19" s="261"/>
      <c r="E19" s="256" t="s">
        <v>563</v>
      </c>
      <c r="F19" s="256" t="s">
        <v>564</v>
      </c>
      <c r="G19" s="256" t="s">
        <v>565</v>
      </c>
      <c r="H19" s="262">
        <v>0</v>
      </c>
      <c r="I19" s="262">
        <v>2018</v>
      </c>
      <c r="J19" s="263">
        <v>43678</v>
      </c>
      <c r="K19" s="263">
        <v>47118</v>
      </c>
      <c r="L19" s="271">
        <v>1</v>
      </c>
      <c r="M19" s="271">
        <v>1</v>
      </c>
      <c r="N19" s="271">
        <v>1</v>
      </c>
      <c r="O19" s="271">
        <v>1</v>
      </c>
      <c r="P19" s="271">
        <v>1</v>
      </c>
      <c r="Q19" s="271">
        <v>1</v>
      </c>
      <c r="R19" s="271">
        <v>1</v>
      </c>
      <c r="S19" s="271">
        <v>1</v>
      </c>
      <c r="T19" s="271">
        <v>1</v>
      </c>
      <c r="U19" s="271">
        <v>1</v>
      </c>
      <c r="V19" s="271">
        <v>1</v>
      </c>
      <c r="W19" s="161">
        <v>504576000</v>
      </c>
      <c r="X19" s="161">
        <v>504576000</v>
      </c>
      <c r="Y19" s="161" t="s">
        <v>27</v>
      </c>
      <c r="Z19" s="162" t="s">
        <v>1520</v>
      </c>
      <c r="AA19" s="161">
        <v>520621516.80000001</v>
      </c>
      <c r="AB19" s="161"/>
      <c r="AC19" s="161" t="s">
        <v>27</v>
      </c>
      <c r="AD19" s="162" t="s">
        <v>1520</v>
      </c>
      <c r="AE19" s="161">
        <v>537177281.03424001</v>
      </c>
      <c r="AF19" s="161"/>
      <c r="AG19" s="161" t="s">
        <v>27</v>
      </c>
      <c r="AH19" s="162" t="s">
        <v>1520</v>
      </c>
      <c r="AI19" s="161">
        <v>554259518.57112885</v>
      </c>
      <c r="AJ19" s="161"/>
      <c r="AK19" s="161" t="s">
        <v>27</v>
      </c>
      <c r="AL19" s="162" t="s">
        <v>1520</v>
      </c>
      <c r="AM19" s="161">
        <v>571884971.26169074</v>
      </c>
      <c r="AN19" s="161"/>
      <c r="AO19" s="161" t="s">
        <v>27</v>
      </c>
      <c r="AP19" s="162" t="s">
        <v>1520</v>
      </c>
      <c r="AQ19" s="161">
        <v>590070913.34781253</v>
      </c>
      <c r="AR19" s="161"/>
      <c r="AS19" s="161" t="s">
        <v>27</v>
      </c>
      <c r="AT19" s="162" t="s">
        <v>1520</v>
      </c>
      <c r="AU19" s="161">
        <v>608835168.39227295</v>
      </c>
      <c r="AV19" s="161"/>
      <c r="AW19" s="161" t="s">
        <v>27</v>
      </c>
      <c r="AX19" s="162" t="s">
        <v>1520</v>
      </c>
      <c r="AY19" s="161">
        <v>628196126.7471472</v>
      </c>
      <c r="AZ19" s="161"/>
      <c r="BA19" s="161" t="s">
        <v>27</v>
      </c>
      <c r="BB19" s="162" t="s">
        <v>1520</v>
      </c>
      <c r="BC19" s="161">
        <v>648172763.57770646</v>
      </c>
      <c r="BD19" s="161"/>
      <c r="BE19" s="161" t="s">
        <v>27</v>
      </c>
      <c r="BF19" s="162" t="s">
        <v>1520</v>
      </c>
      <c r="BG19" s="162">
        <v>668784657.45947754</v>
      </c>
      <c r="BH19" s="162"/>
      <c r="BI19" s="161" t="s">
        <v>27</v>
      </c>
      <c r="BJ19" s="162" t="s">
        <v>1520</v>
      </c>
      <c r="BK19" s="162">
        <f t="shared" si="0"/>
        <v>5832578917.1914759</v>
      </c>
      <c r="BL19" s="163" t="s">
        <v>1005</v>
      </c>
      <c r="BM19" s="163" t="s">
        <v>1006</v>
      </c>
      <c r="BN19" s="163" t="s">
        <v>1007</v>
      </c>
      <c r="BO19" s="163" t="s">
        <v>1008</v>
      </c>
      <c r="BP19" s="163" t="s">
        <v>1009</v>
      </c>
      <c r="BQ19" s="163" t="s">
        <v>998</v>
      </c>
    </row>
    <row r="20" spans="1:69" ht="15.65" customHeight="1">
      <c r="A20" s="259" t="s">
        <v>438</v>
      </c>
      <c r="B20" s="260" t="s">
        <v>567</v>
      </c>
      <c r="C20" s="259" t="s">
        <v>568</v>
      </c>
      <c r="D20" s="261" t="s">
        <v>1011</v>
      </c>
      <c r="E20" s="256" t="s">
        <v>569</v>
      </c>
      <c r="F20" s="256" t="s">
        <v>570</v>
      </c>
      <c r="G20" s="256" t="s">
        <v>571</v>
      </c>
      <c r="H20" s="262">
        <v>43</v>
      </c>
      <c r="I20" s="262">
        <v>2018</v>
      </c>
      <c r="J20" s="263">
        <v>43678</v>
      </c>
      <c r="K20" s="263">
        <v>47118</v>
      </c>
      <c r="L20" s="277">
        <v>50</v>
      </c>
      <c r="M20" s="277">
        <v>60</v>
      </c>
      <c r="N20" s="277">
        <v>60</v>
      </c>
      <c r="O20" s="277">
        <v>70</v>
      </c>
      <c r="P20" s="277">
        <v>80</v>
      </c>
      <c r="Q20" s="277">
        <v>90</v>
      </c>
      <c r="R20" s="298">
        <v>100</v>
      </c>
      <c r="S20" s="277">
        <v>100</v>
      </c>
      <c r="T20" s="277">
        <v>100</v>
      </c>
      <c r="U20" s="277">
        <v>100</v>
      </c>
      <c r="V20" s="277">
        <v>100</v>
      </c>
      <c r="W20" s="161">
        <v>45428600</v>
      </c>
      <c r="X20" s="161">
        <v>45428600</v>
      </c>
      <c r="Y20" s="161" t="s">
        <v>580</v>
      </c>
      <c r="Z20" s="162"/>
      <c r="AA20" s="161">
        <v>46873229.479999997</v>
      </c>
      <c r="AB20" s="161"/>
      <c r="AC20" s="161" t="s">
        <v>580</v>
      </c>
      <c r="AD20" s="162">
        <v>0</v>
      </c>
      <c r="AE20" s="161">
        <v>48363798.177463993</v>
      </c>
      <c r="AF20" s="161"/>
      <c r="AG20" s="161" t="s">
        <v>580</v>
      </c>
      <c r="AH20" s="162"/>
      <c r="AI20" s="161">
        <v>49901766.959507346</v>
      </c>
      <c r="AJ20" s="161"/>
      <c r="AK20" s="161" t="s">
        <v>580</v>
      </c>
      <c r="AL20" s="162"/>
      <c r="AM20" s="161">
        <v>51488643.148819678</v>
      </c>
      <c r="AN20" s="161"/>
      <c r="AO20" s="161" t="s">
        <v>580</v>
      </c>
      <c r="AP20" s="162"/>
      <c r="AQ20" s="161">
        <v>53125982.000952147</v>
      </c>
      <c r="AR20" s="161"/>
      <c r="AS20" s="161" t="s">
        <v>580</v>
      </c>
      <c r="AT20" s="162"/>
      <c r="AU20" s="161">
        <v>54815388.228582427</v>
      </c>
      <c r="AV20" s="161"/>
      <c r="AW20" s="161" t="s">
        <v>580</v>
      </c>
      <c r="AX20" s="162"/>
      <c r="AY20" s="161">
        <v>56558517.574251346</v>
      </c>
      <c r="AZ20" s="161"/>
      <c r="BA20" s="161" t="s">
        <v>580</v>
      </c>
      <c r="BB20" s="162"/>
      <c r="BC20" s="161">
        <v>58357078.433112539</v>
      </c>
      <c r="BD20" s="161"/>
      <c r="BE20" s="161" t="s">
        <v>580</v>
      </c>
      <c r="BF20" s="162"/>
      <c r="BG20" s="162">
        <v>60212833.527285516</v>
      </c>
      <c r="BH20" s="162"/>
      <c r="BI20" s="161" t="s">
        <v>580</v>
      </c>
      <c r="BJ20" s="162"/>
      <c r="BK20" s="162">
        <f t="shared" si="0"/>
        <v>525125837.529975</v>
      </c>
      <c r="BL20" s="163" t="s">
        <v>1012</v>
      </c>
      <c r="BM20" s="163" t="s">
        <v>1013</v>
      </c>
      <c r="BN20" s="163" t="s">
        <v>1014</v>
      </c>
      <c r="BO20" s="163" t="s">
        <v>1015</v>
      </c>
      <c r="BP20" s="163" t="s">
        <v>1016</v>
      </c>
      <c r="BQ20" s="163" t="s">
        <v>998</v>
      </c>
    </row>
    <row r="21" spans="1:69" ht="15.65" customHeight="1">
      <c r="A21" s="259" t="s">
        <v>257</v>
      </c>
      <c r="B21" s="260" t="s">
        <v>513</v>
      </c>
      <c r="C21" s="259" t="s">
        <v>514</v>
      </c>
      <c r="D21" s="261" t="s">
        <v>791</v>
      </c>
      <c r="E21" s="256" t="s">
        <v>516</v>
      </c>
      <c r="F21" s="256" t="s">
        <v>517</v>
      </c>
      <c r="G21" s="256" t="s">
        <v>518</v>
      </c>
      <c r="H21" s="262">
        <v>1</v>
      </c>
      <c r="I21" s="262">
        <v>2018</v>
      </c>
      <c r="J21" s="263">
        <v>43678</v>
      </c>
      <c r="K21" s="263">
        <v>47118</v>
      </c>
      <c r="L21" s="271">
        <v>1</v>
      </c>
      <c r="M21" s="271">
        <v>1</v>
      </c>
      <c r="N21" s="271">
        <v>1</v>
      </c>
      <c r="O21" s="271">
        <v>1</v>
      </c>
      <c r="P21" s="271">
        <v>1</v>
      </c>
      <c r="Q21" s="271">
        <v>1</v>
      </c>
      <c r="R21" s="271">
        <v>1</v>
      </c>
      <c r="S21" s="271">
        <v>1</v>
      </c>
      <c r="T21" s="271">
        <v>1</v>
      </c>
      <c r="U21" s="271">
        <v>1</v>
      </c>
      <c r="V21" s="271">
        <v>1</v>
      </c>
      <c r="W21" s="161"/>
      <c r="X21" s="161"/>
      <c r="Y21" s="161"/>
      <c r="Z21" s="162"/>
      <c r="AA21" s="161"/>
      <c r="AB21" s="161"/>
      <c r="AC21" s="161"/>
      <c r="AD21" s="162"/>
      <c r="AE21" s="161"/>
      <c r="AF21" s="161"/>
      <c r="AG21" s="161"/>
      <c r="AH21" s="162"/>
      <c r="AI21" s="161"/>
      <c r="AJ21" s="161"/>
      <c r="AK21" s="161"/>
      <c r="AL21" s="162"/>
      <c r="AM21" s="161"/>
      <c r="AN21" s="161"/>
      <c r="AO21" s="161"/>
      <c r="AP21" s="162"/>
      <c r="AQ21" s="161"/>
      <c r="AR21" s="161"/>
      <c r="AS21" s="161"/>
      <c r="AT21" s="162"/>
      <c r="AU21" s="161"/>
      <c r="AV21" s="161"/>
      <c r="AW21" s="161"/>
      <c r="AX21" s="162"/>
      <c r="AY21" s="161"/>
      <c r="AZ21" s="161"/>
      <c r="BA21" s="161"/>
      <c r="BB21" s="162"/>
      <c r="BC21" s="161"/>
      <c r="BD21" s="161"/>
      <c r="BE21" s="161"/>
      <c r="BF21" s="162"/>
      <c r="BG21" s="162"/>
      <c r="BH21" s="162"/>
      <c r="BI21" s="161"/>
      <c r="BJ21" s="162"/>
      <c r="BK21" s="162">
        <f t="shared" si="0"/>
        <v>0</v>
      </c>
      <c r="BL21" s="163" t="s">
        <v>792</v>
      </c>
      <c r="BM21" s="163" t="s">
        <v>793</v>
      </c>
      <c r="BN21" s="163" t="s">
        <v>794</v>
      </c>
      <c r="BO21" s="163">
        <v>3358000</v>
      </c>
      <c r="BP21" s="163" t="s">
        <v>795</v>
      </c>
      <c r="BQ21" s="163" t="s">
        <v>1634</v>
      </c>
    </row>
    <row r="22" spans="1:69" ht="15.65" customHeight="1">
      <c r="A22" s="259" t="s">
        <v>257</v>
      </c>
      <c r="B22" s="260" t="s">
        <v>524</v>
      </c>
      <c r="C22" s="259" t="s">
        <v>572</v>
      </c>
      <c r="D22" s="261" t="s">
        <v>796</v>
      </c>
      <c r="E22" s="256" t="s">
        <v>527</v>
      </c>
      <c r="F22" s="256" t="s">
        <v>528</v>
      </c>
      <c r="G22" s="256" t="s">
        <v>1032</v>
      </c>
      <c r="H22" s="262">
        <v>0</v>
      </c>
      <c r="I22" s="262">
        <v>2018</v>
      </c>
      <c r="J22" s="263">
        <v>43678</v>
      </c>
      <c r="K22" s="263">
        <v>47118</v>
      </c>
      <c r="L22" s="271">
        <v>1</v>
      </c>
      <c r="M22" s="271">
        <v>1</v>
      </c>
      <c r="N22" s="271">
        <v>1</v>
      </c>
      <c r="O22" s="271">
        <v>1</v>
      </c>
      <c r="P22" s="271">
        <v>1</v>
      </c>
      <c r="Q22" s="271">
        <v>1</v>
      </c>
      <c r="R22" s="271">
        <v>1</v>
      </c>
      <c r="S22" s="271">
        <v>1</v>
      </c>
      <c r="T22" s="271">
        <v>1</v>
      </c>
      <c r="U22" s="271">
        <v>1</v>
      </c>
      <c r="V22" s="271">
        <v>1</v>
      </c>
      <c r="W22" s="161">
        <v>830000000</v>
      </c>
      <c r="X22" s="161">
        <v>830000000</v>
      </c>
      <c r="Y22" s="161" t="s">
        <v>1409</v>
      </c>
      <c r="Z22" s="162" t="s">
        <v>1523</v>
      </c>
      <c r="AA22" s="161">
        <v>830000000</v>
      </c>
      <c r="AB22" s="161" t="s">
        <v>798</v>
      </c>
      <c r="AC22" s="161" t="s">
        <v>797</v>
      </c>
      <c r="AD22" s="162" t="s">
        <v>1523</v>
      </c>
      <c r="AE22" s="161"/>
      <c r="AF22" s="161"/>
      <c r="AG22" s="161"/>
      <c r="AH22" s="162"/>
      <c r="AI22" s="161"/>
      <c r="AJ22" s="161"/>
      <c r="AK22" s="161"/>
      <c r="AL22" s="162"/>
      <c r="AM22" s="161"/>
      <c r="AN22" s="161"/>
      <c r="AO22" s="161"/>
      <c r="AP22" s="162"/>
      <c r="AQ22" s="161"/>
      <c r="AR22" s="161"/>
      <c r="AS22" s="161"/>
      <c r="AT22" s="162"/>
      <c r="AU22" s="161"/>
      <c r="AV22" s="161"/>
      <c r="AW22" s="161"/>
      <c r="AX22" s="162"/>
      <c r="AY22" s="161"/>
      <c r="AZ22" s="161"/>
      <c r="BA22" s="161"/>
      <c r="BB22" s="162"/>
      <c r="BC22" s="161"/>
      <c r="BD22" s="161"/>
      <c r="BE22" s="161"/>
      <c r="BF22" s="162"/>
      <c r="BG22" s="162"/>
      <c r="BH22" s="162"/>
      <c r="BI22" s="161"/>
      <c r="BJ22" s="162"/>
      <c r="BK22" s="162">
        <f t="shared" si="0"/>
        <v>1660000000</v>
      </c>
      <c r="BL22" s="163" t="s">
        <v>792</v>
      </c>
      <c r="BM22" s="163" t="s">
        <v>793</v>
      </c>
      <c r="BN22" s="163" t="s">
        <v>794</v>
      </c>
      <c r="BO22" s="163">
        <v>3358000</v>
      </c>
      <c r="BP22" s="163" t="s">
        <v>795</v>
      </c>
      <c r="BQ22" s="163" t="s">
        <v>1634</v>
      </c>
    </row>
    <row r="23" spans="1:69" ht="15.65" customHeight="1">
      <c r="A23" s="259" t="s">
        <v>257</v>
      </c>
      <c r="B23" s="260" t="s">
        <v>1471</v>
      </c>
      <c r="C23" s="259" t="s">
        <v>535</v>
      </c>
      <c r="D23" s="261" t="s">
        <v>799</v>
      </c>
      <c r="E23" s="256" t="s">
        <v>537</v>
      </c>
      <c r="F23" s="256" t="s">
        <v>538</v>
      </c>
      <c r="G23" s="256" t="s">
        <v>539</v>
      </c>
      <c r="H23" s="262">
        <v>0</v>
      </c>
      <c r="I23" s="262">
        <v>2017</v>
      </c>
      <c r="J23" s="263">
        <v>43678</v>
      </c>
      <c r="K23" s="263">
        <v>47118</v>
      </c>
      <c r="L23" s="271">
        <v>1</v>
      </c>
      <c r="M23" s="271">
        <v>1</v>
      </c>
      <c r="N23" s="271">
        <v>1</v>
      </c>
      <c r="O23" s="271">
        <v>1</v>
      </c>
      <c r="P23" s="271">
        <v>1</v>
      </c>
      <c r="Q23" s="271">
        <v>1</v>
      </c>
      <c r="R23" s="271">
        <v>1</v>
      </c>
      <c r="S23" s="271">
        <v>1</v>
      </c>
      <c r="T23" s="271">
        <v>1</v>
      </c>
      <c r="U23" s="271">
        <v>1</v>
      </c>
      <c r="V23" s="271">
        <v>1</v>
      </c>
      <c r="W23" s="161"/>
      <c r="X23" s="161"/>
      <c r="Y23" s="161"/>
      <c r="Z23" s="162"/>
      <c r="AA23" s="161"/>
      <c r="AB23" s="161"/>
      <c r="AC23" s="161"/>
      <c r="AD23" s="162"/>
      <c r="AE23" s="161"/>
      <c r="AF23" s="161"/>
      <c r="AG23" s="161"/>
      <c r="AH23" s="162"/>
      <c r="AI23" s="161"/>
      <c r="AJ23" s="161"/>
      <c r="AK23" s="161"/>
      <c r="AL23" s="162"/>
      <c r="AM23" s="161"/>
      <c r="AN23" s="161"/>
      <c r="AO23" s="161"/>
      <c r="AP23" s="162"/>
      <c r="AQ23" s="161"/>
      <c r="AR23" s="161"/>
      <c r="AS23" s="161"/>
      <c r="AT23" s="162"/>
      <c r="AU23" s="161"/>
      <c r="AV23" s="161"/>
      <c r="AW23" s="161"/>
      <c r="AX23" s="162"/>
      <c r="AY23" s="161"/>
      <c r="AZ23" s="161"/>
      <c r="BA23" s="161"/>
      <c r="BB23" s="162"/>
      <c r="BC23" s="161"/>
      <c r="BD23" s="161"/>
      <c r="BE23" s="161"/>
      <c r="BF23" s="162"/>
      <c r="BG23" s="162"/>
      <c r="BH23" s="162"/>
      <c r="BI23" s="161"/>
      <c r="BJ23" s="162"/>
      <c r="BK23" s="162">
        <f t="shared" si="0"/>
        <v>0</v>
      </c>
      <c r="BL23" s="163" t="s">
        <v>792</v>
      </c>
      <c r="BM23" s="163" t="s">
        <v>793</v>
      </c>
      <c r="BN23" s="163" t="s">
        <v>794</v>
      </c>
      <c r="BO23" s="163">
        <v>3358000</v>
      </c>
      <c r="BP23" s="163" t="s">
        <v>795</v>
      </c>
      <c r="BQ23" s="163" t="s">
        <v>1634</v>
      </c>
    </row>
    <row r="24" spans="1:69" ht="15.65" customHeight="1">
      <c r="A24" s="259" t="s">
        <v>257</v>
      </c>
      <c r="B24" s="260" t="s">
        <v>541</v>
      </c>
      <c r="C24" s="259" t="s">
        <v>1566</v>
      </c>
      <c r="D24" s="261" t="s">
        <v>1633</v>
      </c>
      <c r="E24" s="256" t="s">
        <v>1754</v>
      </c>
      <c r="F24" s="256" t="s">
        <v>1567</v>
      </c>
      <c r="G24" s="256" t="s">
        <v>543</v>
      </c>
      <c r="H24" s="262">
        <v>80</v>
      </c>
      <c r="I24" s="262">
        <v>2018</v>
      </c>
      <c r="J24" s="263">
        <v>43678</v>
      </c>
      <c r="K24" s="263">
        <v>47118</v>
      </c>
      <c r="L24" s="271">
        <v>82</v>
      </c>
      <c r="M24" s="271">
        <v>85</v>
      </c>
      <c r="N24" s="271">
        <v>88</v>
      </c>
      <c r="O24" s="271">
        <v>90</v>
      </c>
      <c r="P24" s="297">
        <v>95</v>
      </c>
      <c r="Q24" s="271">
        <v>95</v>
      </c>
      <c r="R24" s="271">
        <v>95</v>
      </c>
      <c r="S24" s="271">
        <v>95</v>
      </c>
      <c r="T24" s="271">
        <v>95</v>
      </c>
      <c r="U24" s="271">
        <v>95</v>
      </c>
      <c r="V24" s="271">
        <v>95</v>
      </c>
      <c r="W24" s="161"/>
      <c r="X24" s="161"/>
      <c r="Y24" s="161"/>
      <c r="Z24" s="162"/>
      <c r="AA24" s="161"/>
      <c r="AB24" s="161"/>
      <c r="AC24" s="161"/>
      <c r="AD24" s="162"/>
      <c r="AE24" s="161"/>
      <c r="AF24" s="161"/>
      <c r="AG24" s="161"/>
      <c r="AH24" s="162"/>
      <c r="AI24" s="161"/>
      <c r="AJ24" s="161"/>
      <c r="AK24" s="161"/>
      <c r="AL24" s="162"/>
      <c r="AM24" s="161"/>
      <c r="AN24" s="161"/>
      <c r="AO24" s="161"/>
      <c r="AP24" s="162"/>
      <c r="AQ24" s="161"/>
      <c r="AR24" s="161"/>
      <c r="AS24" s="161"/>
      <c r="AT24" s="162"/>
      <c r="AU24" s="161"/>
      <c r="AV24" s="161"/>
      <c r="AW24" s="161"/>
      <c r="AX24" s="162"/>
      <c r="AY24" s="161"/>
      <c r="AZ24" s="161"/>
      <c r="BA24" s="161"/>
      <c r="BB24" s="162"/>
      <c r="BC24" s="161"/>
      <c r="BD24" s="161"/>
      <c r="BE24" s="161"/>
      <c r="BF24" s="162"/>
      <c r="BG24" s="162"/>
      <c r="BH24" s="162"/>
      <c r="BI24" s="161"/>
      <c r="BJ24" s="162"/>
      <c r="BK24" s="162">
        <f t="shared" si="0"/>
        <v>0</v>
      </c>
      <c r="BL24" s="163" t="s">
        <v>792</v>
      </c>
      <c r="BM24" s="163" t="s">
        <v>793</v>
      </c>
      <c r="BN24" s="163" t="s">
        <v>794</v>
      </c>
      <c r="BO24" s="163">
        <v>3358000</v>
      </c>
      <c r="BP24" s="163" t="s">
        <v>795</v>
      </c>
      <c r="BQ24" s="163" t="s">
        <v>1634</v>
      </c>
    </row>
    <row r="25" spans="1:69" ht="15.65" customHeight="1">
      <c r="A25" s="259" t="s">
        <v>257</v>
      </c>
      <c r="B25" s="260" t="s">
        <v>544</v>
      </c>
      <c r="C25" s="259" t="s">
        <v>545</v>
      </c>
      <c r="D25" s="261" t="s">
        <v>801</v>
      </c>
      <c r="E25" s="256" t="s">
        <v>547</v>
      </c>
      <c r="F25" s="256" t="s">
        <v>548</v>
      </c>
      <c r="G25" s="256" t="s">
        <v>245</v>
      </c>
      <c r="H25" s="262">
        <v>78.900000000000006</v>
      </c>
      <c r="I25" s="262" t="s">
        <v>549</v>
      </c>
      <c r="J25" s="263">
        <v>43678</v>
      </c>
      <c r="K25" s="263">
        <v>47118</v>
      </c>
      <c r="L25" s="271">
        <v>99.4</v>
      </c>
      <c r="M25" s="271">
        <v>99.4</v>
      </c>
      <c r="N25" s="271">
        <v>99.4</v>
      </c>
      <c r="O25" s="271">
        <v>99.4</v>
      </c>
      <c r="P25" s="271">
        <v>99.4</v>
      </c>
      <c r="Q25" s="271">
        <v>99.4</v>
      </c>
      <c r="R25" s="271">
        <v>99.4</v>
      </c>
      <c r="S25" s="271">
        <v>99.4</v>
      </c>
      <c r="T25" s="271">
        <v>99.4</v>
      </c>
      <c r="U25" s="271">
        <v>99.4</v>
      </c>
      <c r="V25" s="271">
        <v>99</v>
      </c>
      <c r="W25" s="161"/>
      <c r="X25" s="161"/>
      <c r="Y25" s="161"/>
      <c r="Z25" s="162"/>
      <c r="AA25" s="161"/>
      <c r="AB25" s="161"/>
      <c r="AC25" s="161"/>
      <c r="AD25" s="162"/>
      <c r="AE25" s="161"/>
      <c r="AF25" s="161"/>
      <c r="AG25" s="161"/>
      <c r="AH25" s="162"/>
      <c r="AI25" s="161"/>
      <c r="AJ25" s="161"/>
      <c r="AK25" s="161"/>
      <c r="AL25" s="162"/>
      <c r="AM25" s="161"/>
      <c r="AN25" s="161"/>
      <c r="AO25" s="161"/>
      <c r="AP25" s="162"/>
      <c r="AQ25" s="161"/>
      <c r="AR25" s="161"/>
      <c r="AS25" s="161"/>
      <c r="AT25" s="162"/>
      <c r="AU25" s="161"/>
      <c r="AV25" s="161"/>
      <c r="AW25" s="161"/>
      <c r="AX25" s="162"/>
      <c r="AY25" s="161"/>
      <c r="AZ25" s="161"/>
      <c r="BA25" s="161"/>
      <c r="BB25" s="162"/>
      <c r="BC25" s="161"/>
      <c r="BD25" s="161"/>
      <c r="BE25" s="161"/>
      <c r="BF25" s="162"/>
      <c r="BG25" s="162"/>
      <c r="BH25" s="162"/>
      <c r="BI25" s="161"/>
      <c r="BJ25" s="162"/>
      <c r="BK25" s="162">
        <f t="shared" si="0"/>
        <v>0</v>
      </c>
      <c r="BL25" s="163" t="s">
        <v>792</v>
      </c>
      <c r="BM25" s="163" t="s">
        <v>793</v>
      </c>
      <c r="BN25" s="163" t="s">
        <v>794</v>
      </c>
      <c r="BO25" s="163">
        <v>3358000</v>
      </c>
      <c r="BP25" s="163" t="s">
        <v>795</v>
      </c>
      <c r="BQ25" s="163" t="s">
        <v>1634</v>
      </c>
    </row>
    <row r="26" spans="1:69" ht="15.65" customHeight="1">
      <c r="A26" s="259" t="s">
        <v>257</v>
      </c>
      <c r="B26" s="260" t="s">
        <v>550</v>
      </c>
      <c r="C26" s="259" t="s">
        <v>551</v>
      </c>
      <c r="D26" s="261" t="s">
        <v>802</v>
      </c>
      <c r="E26" s="256" t="s">
        <v>553</v>
      </c>
      <c r="F26" s="256" t="s">
        <v>554</v>
      </c>
      <c r="G26" s="256" t="s">
        <v>555</v>
      </c>
      <c r="H26" s="262">
        <v>0</v>
      </c>
      <c r="I26" s="262">
        <v>2018</v>
      </c>
      <c r="J26" s="263">
        <v>43678</v>
      </c>
      <c r="K26" s="263">
        <v>47118</v>
      </c>
      <c r="L26" s="271">
        <v>0.25</v>
      </c>
      <c r="M26" s="271">
        <v>0.5</v>
      </c>
      <c r="N26" s="271">
        <v>1</v>
      </c>
      <c r="O26" s="271">
        <v>1</v>
      </c>
      <c r="P26" s="271">
        <v>1</v>
      </c>
      <c r="Q26" s="271">
        <v>1</v>
      </c>
      <c r="R26" s="271">
        <v>1</v>
      </c>
      <c r="S26" s="271">
        <v>1</v>
      </c>
      <c r="T26" s="271">
        <v>1</v>
      </c>
      <c r="U26" s="271">
        <v>1</v>
      </c>
      <c r="V26" s="271">
        <v>1</v>
      </c>
      <c r="W26" s="161"/>
      <c r="X26" s="161"/>
      <c r="Y26" s="161"/>
      <c r="Z26" s="162"/>
      <c r="AA26" s="161"/>
      <c r="AB26" s="161"/>
      <c r="AC26" s="161"/>
      <c r="AD26" s="162"/>
      <c r="AE26" s="161"/>
      <c r="AF26" s="161"/>
      <c r="AG26" s="161"/>
      <c r="AH26" s="162"/>
      <c r="AI26" s="161"/>
      <c r="AJ26" s="161"/>
      <c r="AK26" s="161"/>
      <c r="AL26" s="162"/>
      <c r="AM26" s="161"/>
      <c r="AN26" s="161"/>
      <c r="AO26" s="161"/>
      <c r="AP26" s="162"/>
      <c r="AQ26" s="161"/>
      <c r="AR26" s="161"/>
      <c r="AS26" s="161"/>
      <c r="AT26" s="162"/>
      <c r="AU26" s="161"/>
      <c r="AV26" s="161"/>
      <c r="AW26" s="161"/>
      <c r="AX26" s="162"/>
      <c r="AY26" s="161"/>
      <c r="AZ26" s="161"/>
      <c r="BA26" s="161"/>
      <c r="BB26" s="162"/>
      <c r="BC26" s="161"/>
      <c r="BD26" s="161"/>
      <c r="BE26" s="161"/>
      <c r="BF26" s="162"/>
      <c r="BG26" s="162"/>
      <c r="BH26" s="162"/>
      <c r="BI26" s="161"/>
      <c r="BJ26" s="162"/>
      <c r="BK26" s="162">
        <f t="shared" si="0"/>
        <v>0</v>
      </c>
      <c r="BL26" s="163" t="s">
        <v>792</v>
      </c>
      <c r="BM26" s="163" t="s">
        <v>793</v>
      </c>
      <c r="BN26" s="163" t="s">
        <v>794</v>
      </c>
      <c r="BO26" s="163">
        <v>3358000</v>
      </c>
      <c r="BP26" s="163" t="s">
        <v>795</v>
      </c>
      <c r="BQ26" s="163" t="s">
        <v>1634</v>
      </c>
    </row>
    <row r="27" spans="1:69" ht="15.65" customHeight="1">
      <c r="A27" s="259" t="s">
        <v>257</v>
      </c>
      <c r="B27" s="260" t="s">
        <v>560</v>
      </c>
      <c r="C27" s="259" t="s">
        <v>561</v>
      </c>
      <c r="D27" s="261" t="s">
        <v>803</v>
      </c>
      <c r="E27" s="256" t="s">
        <v>804</v>
      </c>
      <c r="F27" s="256" t="s">
        <v>564</v>
      </c>
      <c r="G27" s="256" t="s">
        <v>565</v>
      </c>
      <c r="H27" s="262">
        <v>2</v>
      </c>
      <c r="I27" s="262">
        <v>2018</v>
      </c>
      <c r="J27" s="263">
        <v>43678</v>
      </c>
      <c r="K27" s="263">
        <v>47118</v>
      </c>
      <c r="L27" s="271">
        <v>3</v>
      </c>
      <c r="M27" s="271">
        <v>3</v>
      </c>
      <c r="N27" s="271">
        <v>3</v>
      </c>
      <c r="O27" s="271">
        <v>3</v>
      </c>
      <c r="P27" s="271">
        <v>3</v>
      </c>
      <c r="Q27" s="271">
        <v>3</v>
      </c>
      <c r="R27" s="271">
        <v>3</v>
      </c>
      <c r="S27" s="271">
        <v>3</v>
      </c>
      <c r="T27" s="271">
        <v>3</v>
      </c>
      <c r="U27" s="271">
        <v>3</v>
      </c>
      <c r="V27" s="271">
        <v>3</v>
      </c>
      <c r="W27" s="161">
        <v>8000000</v>
      </c>
      <c r="X27" s="161">
        <v>8000000</v>
      </c>
      <c r="Y27" s="161" t="s">
        <v>797</v>
      </c>
      <c r="Z27" s="162" t="s">
        <v>1523</v>
      </c>
      <c r="AA27" s="161"/>
      <c r="AB27" s="161"/>
      <c r="AC27" s="161"/>
      <c r="AD27" s="162">
        <v>0</v>
      </c>
      <c r="AE27" s="161"/>
      <c r="AF27" s="161"/>
      <c r="AG27" s="161"/>
      <c r="AH27" s="162"/>
      <c r="AI27" s="161"/>
      <c r="AJ27" s="161"/>
      <c r="AK27" s="161"/>
      <c r="AL27" s="162"/>
      <c r="AM27" s="161"/>
      <c r="AN27" s="161"/>
      <c r="AO27" s="161"/>
      <c r="AP27" s="162"/>
      <c r="AQ27" s="161"/>
      <c r="AR27" s="161"/>
      <c r="AS27" s="161"/>
      <c r="AT27" s="162"/>
      <c r="AU27" s="161"/>
      <c r="AV27" s="161"/>
      <c r="AW27" s="161"/>
      <c r="AX27" s="162"/>
      <c r="AY27" s="161"/>
      <c r="AZ27" s="161"/>
      <c r="BA27" s="161"/>
      <c r="BB27" s="162"/>
      <c r="BC27" s="161"/>
      <c r="BD27" s="161"/>
      <c r="BE27" s="161"/>
      <c r="BF27" s="162"/>
      <c r="BG27" s="162"/>
      <c r="BH27" s="162"/>
      <c r="BI27" s="161"/>
      <c r="BJ27" s="162"/>
      <c r="BK27" s="162">
        <f t="shared" si="0"/>
        <v>8000000</v>
      </c>
      <c r="BL27" s="163" t="s">
        <v>792</v>
      </c>
      <c r="BM27" s="163" t="s">
        <v>793</v>
      </c>
      <c r="BN27" s="163" t="s">
        <v>794</v>
      </c>
      <c r="BO27" s="163">
        <v>3358000</v>
      </c>
      <c r="BP27" s="163" t="s">
        <v>795</v>
      </c>
      <c r="BQ27" s="163" t="s">
        <v>1634</v>
      </c>
    </row>
    <row r="28" spans="1:69" ht="15.65" customHeight="1">
      <c r="A28" s="259" t="s">
        <v>257</v>
      </c>
      <c r="B28" s="260" t="s">
        <v>566</v>
      </c>
      <c r="C28" s="259" t="s">
        <v>1756</v>
      </c>
      <c r="D28" s="261" t="s">
        <v>805</v>
      </c>
      <c r="E28" s="256" t="s">
        <v>1568</v>
      </c>
      <c r="F28" s="256" t="s">
        <v>1757</v>
      </c>
      <c r="G28" s="256" t="s">
        <v>1565</v>
      </c>
      <c r="H28" s="262">
        <v>0</v>
      </c>
      <c r="I28" s="262">
        <v>2018</v>
      </c>
      <c r="J28" s="263">
        <v>43678</v>
      </c>
      <c r="K28" s="263">
        <v>47118</v>
      </c>
      <c r="L28" s="271">
        <v>0</v>
      </c>
      <c r="M28" s="271">
        <v>1</v>
      </c>
      <c r="N28" s="271">
        <v>1</v>
      </c>
      <c r="O28" s="271">
        <v>1</v>
      </c>
      <c r="P28" s="271">
        <v>1</v>
      </c>
      <c r="Q28" s="271">
        <v>1</v>
      </c>
      <c r="R28" s="271">
        <v>1</v>
      </c>
      <c r="S28" s="271">
        <v>1</v>
      </c>
      <c r="T28" s="271">
        <v>1</v>
      </c>
      <c r="U28" s="271">
        <v>1</v>
      </c>
      <c r="V28" s="271">
        <v>1</v>
      </c>
      <c r="W28" s="161">
        <v>0</v>
      </c>
      <c r="X28" s="161"/>
      <c r="Y28" s="161" t="s">
        <v>580</v>
      </c>
      <c r="Z28" s="162">
        <v>0</v>
      </c>
      <c r="AA28" s="161">
        <v>80518196.110642552</v>
      </c>
      <c r="AB28" s="161" t="s">
        <v>800</v>
      </c>
      <c r="AC28" s="161" t="s">
        <v>806</v>
      </c>
      <c r="AD28" s="162" t="s">
        <v>1523</v>
      </c>
      <c r="AE28" s="161"/>
      <c r="AF28" s="161"/>
      <c r="AG28" s="161"/>
      <c r="AH28" s="162"/>
      <c r="AI28" s="161"/>
      <c r="AJ28" s="161"/>
      <c r="AK28" s="161"/>
      <c r="AL28" s="162"/>
      <c r="AM28" s="161"/>
      <c r="AN28" s="161"/>
      <c r="AO28" s="161"/>
      <c r="AP28" s="162"/>
      <c r="AQ28" s="161"/>
      <c r="AR28" s="161"/>
      <c r="AS28" s="161"/>
      <c r="AT28" s="162"/>
      <c r="AU28" s="161"/>
      <c r="AV28" s="161"/>
      <c r="AW28" s="161"/>
      <c r="AX28" s="162"/>
      <c r="AY28" s="161"/>
      <c r="AZ28" s="161"/>
      <c r="BA28" s="161"/>
      <c r="BB28" s="162"/>
      <c r="BC28" s="161"/>
      <c r="BD28" s="161"/>
      <c r="BE28" s="161"/>
      <c r="BF28" s="162"/>
      <c r="BG28" s="162"/>
      <c r="BH28" s="162"/>
      <c r="BI28" s="161"/>
      <c r="BJ28" s="162"/>
      <c r="BK28" s="162">
        <f t="shared" si="0"/>
        <v>80518196.110642552</v>
      </c>
      <c r="BL28" s="163" t="s">
        <v>792</v>
      </c>
      <c r="BM28" s="163" t="s">
        <v>793</v>
      </c>
      <c r="BN28" s="163" t="s">
        <v>794</v>
      </c>
      <c r="BO28" s="163">
        <v>3358000</v>
      </c>
      <c r="BP28" s="163" t="s">
        <v>795</v>
      </c>
      <c r="BQ28" s="163" t="s">
        <v>1634</v>
      </c>
    </row>
    <row r="29" spans="1:69" ht="15.65" customHeight="1">
      <c r="A29" s="259" t="s">
        <v>257</v>
      </c>
      <c r="B29" s="260" t="s">
        <v>567</v>
      </c>
      <c r="C29" s="259" t="s">
        <v>568</v>
      </c>
      <c r="D29" s="261" t="s">
        <v>807</v>
      </c>
      <c r="E29" s="256" t="s">
        <v>808</v>
      </c>
      <c r="F29" s="256" t="s">
        <v>570</v>
      </c>
      <c r="G29" s="256" t="s">
        <v>571</v>
      </c>
      <c r="H29" s="262">
        <v>60</v>
      </c>
      <c r="I29" s="262">
        <v>2018</v>
      </c>
      <c r="J29" s="263">
        <v>43313</v>
      </c>
      <c r="K29" s="263">
        <v>47118</v>
      </c>
      <c r="L29" s="271">
        <v>63</v>
      </c>
      <c r="M29" s="271">
        <v>66</v>
      </c>
      <c r="N29" s="271">
        <v>70</v>
      </c>
      <c r="O29" s="271">
        <v>73</v>
      </c>
      <c r="P29" s="271">
        <v>76</v>
      </c>
      <c r="Q29" s="297">
        <v>80</v>
      </c>
      <c r="R29" s="271">
        <v>80</v>
      </c>
      <c r="S29" s="271">
        <v>80</v>
      </c>
      <c r="T29" s="271">
        <v>80</v>
      </c>
      <c r="U29" s="271">
        <v>80</v>
      </c>
      <c r="V29" s="271">
        <v>80</v>
      </c>
      <c r="W29" s="161">
        <v>12000000</v>
      </c>
      <c r="X29" s="161">
        <v>12000000</v>
      </c>
      <c r="Y29" s="161" t="s">
        <v>580</v>
      </c>
      <c r="Z29" s="162">
        <v>0</v>
      </c>
      <c r="AA29" s="161">
        <v>7000000</v>
      </c>
      <c r="AB29" s="161" t="s">
        <v>809</v>
      </c>
      <c r="AC29" s="161"/>
      <c r="AD29" s="162">
        <v>0</v>
      </c>
      <c r="AE29" s="161"/>
      <c r="AF29" s="161"/>
      <c r="AG29" s="161"/>
      <c r="AH29" s="162"/>
      <c r="AI29" s="161"/>
      <c r="AJ29" s="161"/>
      <c r="AK29" s="161"/>
      <c r="AL29" s="162"/>
      <c r="AM29" s="161"/>
      <c r="AN29" s="161"/>
      <c r="AO29" s="161"/>
      <c r="AP29" s="162"/>
      <c r="AQ29" s="161"/>
      <c r="AR29" s="161"/>
      <c r="AS29" s="161"/>
      <c r="AT29" s="162"/>
      <c r="AU29" s="161"/>
      <c r="AV29" s="161"/>
      <c r="AW29" s="161"/>
      <c r="AX29" s="162"/>
      <c r="AY29" s="161"/>
      <c r="AZ29" s="161"/>
      <c r="BA29" s="161"/>
      <c r="BB29" s="162"/>
      <c r="BC29" s="161"/>
      <c r="BD29" s="161"/>
      <c r="BE29" s="161"/>
      <c r="BF29" s="162"/>
      <c r="BG29" s="162"/>
      <c r="BH29" s="162"/>
      <c r="BI29" s="161"/>
      <c r="BJ29" s="162"/>
      <c r="BK29" s="162">
        <f t="shared" si="0"/>
        <v>19000000</v>
      </c>
      <c r="BL29" s="163" t="s">
        <v>792</v>
      </c>
      <c r="BM29" s="163" t="s">
        <v>793</v>
      </c>
      <c r="BN29" s="163" t="s">
        <v>794</v>
      </c>
      <c r="BO29" s="163">
        <v>3358000</v>
      </c>
      <c r="BP29" s="163" t="s">
        <v>795</v>
      </c>
      <c r="BQ29" s="163" t="s">
        <v>1634</v>
      </c>
    </row>
    <row r="30" spans="1:69" ht="15.65" customHeight="1">
      <c r="A30" s="259" t="s">
        <v>286</v>
      </c>
      <c r="B30" s="260" t="s">
        <v>513</v>
      </c>
      <c r="C30" s="259" t="s">
        <v>514</v>
      </c>
      <c r="D30" s="261" t="s">
        <v>1635</v>
      </c>
      <c r="E30" s="256" t="s">
        <v>637</v>
      </c>
      <c r="F30" s="256" t="s">
        <v>638</v>
      </c>
      <c r="G30" s="256" t="s">
        <v>639</v>
      </c>
      <c r="H30" s="262">
        <v>0</v>
      </c>
      <c r="I30" s="262">
        <v>2018</v>
      </c>
      <c r="J30" s="263">
        <v>44044</v>
      </c>
      <c r="K30" s="263">
        <v>47118</v>
      </c>
      <c r="L30" s="271">
        <v>0</v>
      </c>
      <c r="M30" s="271">
        <v>1</v>
      </c>
      <c r="N30" s="271">
        <v>1</v>
      </c>
      <c r="O30" s="271">
        <v>1</v>
      </c>
      <c r="P30" s="271">
        <v>1</v>
      </c>
      <c r="Q30" s="271">
        <v>1</v>
      </c>
      <c r="R30" s="271">
        <v>1</v>
      </c>
      <c r="S30" s="271">
        <v>1</v>
      </c>
      <c r="T30" s="271">
        <v>1</v>
      </c>
      <c r="U30" s="271">
        <v>1</v>
      </c>
      <c r="V30" s="271">
        <v>1</v>
      </c>
      <c r="W30" s="161">
        <v>152938560</v>
      </c>
      <c r="X30" s="161">
        <v>152938560</v>
      </c>
      <c r="Y30" s="161" t="s">
        <v>640</v>
      </c>
      <c r="Z30" s="162">
        <v>1110</v>
      </c>
      <c r="AA30" s="161">
        <v>153440102.40000001</v>
      </c>
      <c r="AB30" s="161">
        <v>153440102.40000001</v>
      </c>
      <c r="AC30" s="161" t="s">
        <v>640</v>
      </c>
      <c r="AD30" s="162">
        <v>1110</v>
      </c>
      <c r="AE30" s="161"/>
      <c r="AF30" s="161"/>
      <c r="AG30" s="161"/>
      <c r="AH30" s="162"/>
      <c r="AI30" s="161"/>
      <c r="AJ30" s="161"/>
      <c r="AK30" s="161"/>
      <c r="AL30" s="162"/>
      <c r="AM30" s="161"/>
      <c r="AN30" s="161"/>
      <c r="AO30" s="161"/>
      <c r="AP30" s="162"/>
      <c r="AQ30" s="161"/>
      <c r="AR30" s="161"/>
      <c r="AS30" s="161"/>
      <c r="AT30" s="162"/>
      <c r="AU30" s="161"/>
      <c r="AV30" s="161"/>
      <c r="AW30" s="161"/>
      <c r="AX30" s="162"/>
      <c r="AY30" s="161"/>
      <c r="AZ30" s="161"/>
      <c r="BA30" s="161"/>
      <c r="BB30" s="162"/>
      <c r="BC30" s="161"/>
      <c r="BD30" s="161"/>
      <c r="BE30" s="161"/>
      <c r="BF30" s="162"/>
      <c r="BG30" s="162"/>
      <c r="BH30" s="162"/>
      <c r="BI30" s="161"/>
      <c r="BJ30" s="162"/>
      <c r="BK30" s="162">
        <f t="shared" si="0"/>
        <v>306378662.39999998</v>
      </c>
      <c r="BL30" s="163" t="s">
        <v>642</v>
      </c>
      <c r="BM30" s="163" t="s">
        <v>643</v>
      </c>
      <c r="BN30" s="163" t="s">
        <v>644</v>
      </c>
      <c r="BO30" s="163" t="s">
        <v>645</v>
      </c>
      <c r="BP30" s="163" t="s">
        <v>646</v>
      </c>
      <c r="BQ30" s="163" t="s">
        <v>646</v>
      </c>
    </row>
    <row r="31" spans="1:69" ht="15.65" customHeight="1">
      <c r="A31" s="259" t="s">
        <v>286</v>
      </c>
      <c r="B31" s="260" t="s">
        <v>524</v>
      </c>
      <c r="C31" s="259" t="s">
        <v>572</v>
      </c>
      <c r="D31" s="261" t="s">
        <v>1636</v>
      </c>
      <c r="E31" s="256" t="s">
        <v>647</v>
      </c>
      <c r="F31" s="256" t="s">
        <v>648</v>
      </c>
      <c r="G31" s="256" t="s">
        <v>649</v>
      </c>
      <c r="H31" s="262">
        <v>0</v>
      </c>
      <c r="I31" s="262">
        <v>2018</v>
      </c>
      <c r="J31" s="263">
        <v>43466</v>
      </c>
      <c r="K31" s="263">
        <v>47118</v>
      </c>
      <c r="L31" s="271">
        <v>1</v>
      </c>
      <c r="M31" s="271">
        <v>1</v>
      </c>
      <c r="N31" s="271">
        <v>1</v>
      </c>
      <c r="O31" s="271">
        <v>1</v>
      </c>
      <c r="P31" s="271">
        <v>1</v>
      </c>
      <c r="Q31" s="271">
        <v>1</v>
      </c>
      <c r="R31" s="271">
        <v>1</v>
      </c>
      <c r="S31" s="271">
        <v>1</v>
      </c>
      <c r="T31" s="271">
        <v>1</v>
      </c>
      <c r="U31" s="271">
        <v>1</v>
      </c>
      <c r="V31" s="271">
        <v>1</v>
      </c>
      <c r="W31" s="161">
        <v>163241924.16</v>
      </c>
      <c r="X31" s="161">
        <v>163241924.16</v>
      </c>
      <c r="Y31" s="161" t="s">
        <v>640</v>
      </c>
      <c r="Z31" s="162">
        <v>1110</v>
      </c>
      <c r="AA31" s="161">
        <v>120163601.12639999</v>
      </c>
      <c r="AB31" s="161">
        <v>120163601.12639999</v>
      </c>
      <c r="AC31" s="161" t="s">
        <v>640</v>
      </c>
      <c r="AD31" s="162">
        <v>1110</v>
      </c>
      <c r="AE31" s="161"/>
      <c r="AF31" s="161"/>
      <c r="AG31" s="161"/>
      <c r="AH31" s="162"/>
      <c r="AI31" s="161"/>
      <c r="AJ31" s="161"/>
      <c r="AK31" s="161"/>
      <c r="AL31" s="162"/>
      <c r="AM31" s="161"/>
      <c r="AN31" s="161"/>
      <c r="AO31" s="161"/>
      <c r="AP31" s="162"/>
      <c r="AQ31" s="161"/>
      <c r="AR31" s="161"/>
      <c r="AS31" s="161"/>
      <c r="AT31" s="162"/>
      <c r="AU31" s="161"/>
      <c r="AV31" s="161"/>
      <c r="AW31" s="161"/>
      <c r="AX31" s="162"/>
      <c r="AY31" s="161"/>
      <c r="AZ31" s="161"/>
      <c r="BA31" s="161"/>
      <c r="BB31" s="162"/>
      <c r="BC31" s="161"/>
      <c r="BD31" s="161"/>
      <c r="BE31" s="161"/>
      <c r="BF31" s="162"/>
      <c r="BG31" s="162"/>
      <c r="BH31" s="162"/>
      <c r="BI31" s="161"/>
      <c r="BJ31" s="162"/>
      <c r="BK31" s="162">
        <f t="shared" si="0"/>
        <v>283405525.28639996</v>
      </c>
      <c r="BL31" s="163" t="s">
        <v>642</v>
      </c>
      <c r="BM31" s="163" t="s">
        <v>643</v>
      </c>
      <c r="BN31" s="163" t="s">
        <v>650</v>
      </c>
      <c r="BO31" s="163" t="s">
        <v>645</v>
      </c>
      <c r="BP31" s="163" t="s">
        <v>651</v>
      </c>
      <c r="BQ31" s="163" t="s">
        <v>646</v>
      </c>
    </row>
    <row r="32" spans="1:69" ht="15.65" customHeight="1">
      <c r="A32" s="259" t="s">
        <v>286</v>
      </c>
      <c r="B32" s="260" t="s">
        <v>1471</v>
      </c>
      <c r="C32" s="259" t="s">
        <v>535</v>
      </c>
      <c r="D32" s="261" t="s">
        <v>1637</v>
      </c>
      <c r="E32" s="256" t="s">
        <v>652</v>
      </c>
      <c r="F32" s="256" t="s">
        <v>653</v>
      </c>
      <c r="G32" s="256" t="s">
        <v>539</v>
      </c>
      <c r="H32" s="262">
        <v>0</v>
      </c>
      <c r="I32" s="262">
        <v>2018</v>
      </c>
      <c r="J32" s="263">
        <v>43678</v>
      </c>
      <c r="K32" s="263">
        <v>47118</v>
      </c>
      <c r="L32" s="271">
        <v>1</v>
      </c>
      <c r="M32" s="271">
        <v>1</v>
      </c>
      <c r="N32" s="271">
        <v>1</v>
      </c>
      <c r="O32" s="271">
        <v>1</v>
      </c>
      <c r="P32" s="271">
        <v>1</v>
      </c>
      <c r="Q32" s="271">
        <v>1</v>
      </c>
      <c r="R32" s="271">
        <v>1</v>
      </c>
      <c r="S32" s="271">
        <v>1</v>
      </c>
      <c r="T32" s="271">
        <v>1</v>
      </c>
      <c r="U32" s="271">
        <v>1</v>
      </c>
      <c r="V32" s="271">
        <v>1</v>
      </c>
      <c r="W32" s="161" t="s">
        <v>654</v>
      </c>
      <c r="X32" s="161">
        <v>0</v>
      </c>
      <c r="Y32" s="161" t="s">
        <v>654</v>
      </c>
      <c r="Z32" s="162"/>
      <c r="AA32" s="161" t="s">
        <v>654</v>
      </c>
      <c r="AB32" s="161">
        <v>0</v>
      </c>
      <c r="AC32" s="161" t="s">
        <v>654</v>
      </c>
      <c r="AD32" s="162">
        <v>0</v>
      </c>
      <c r="AE32" s="161"/>
      <c r="AF32" s="161"/>
      <c r="AG32" s="161"/>
      <c r="AH32" s="162"/>
      <c r="AI32" s="161"/>
      <c r="AJ32" s="161"/>
      <c r="AK32" s="161"/>
      <c r="AL32" s="162"/>
      <c r="AM32" s="161"/>
      <c r="AN32" s="161"/>
      <c r="AO32" s="161"/>
      <c r="AP32" s="162"/>
      <c r="AQ32" s="161"/>
      <c r="AR32" s="161"/>
      <c r="AS32" s="161"/>
      <c r="AT32" s="162"/>
      <c r="AU32" s="161"/>
      <c r="AV32" s="161"/>
      <c r="AW32" s="161"/>
      <c r="AX32" s="162"/>
      <c r="AY32" s="161"/>
      <c r="AZ32" s="161"/>
      <c r="BA32" s="161"/>
      <c r="BB32" s="162"/>
      <c r="BC32" s="161"/>
      <c r="BD32" s="161"/>
      <c r="BE32" s="161"/>
      <c r="BF32" s="162"/>
      <c r="BG32" s="162"/>
      <c r="BH32" s="162"/>
      <c r="BI32" s="161"/>
      <c r="BJ32" s="162"/>
      <c r="BK32" s="162">
        <f t="shared" si="0"/>
        <v>0</v>
      </c>
      <c r="BL32" s="163" t="s">
        <v>642</v>
      </c>
      <c r="BM32" s="163" t="s">
        <v>643</v>
      </c>
      <c r="BN32" s="163" t="s">
        <v>644</v>
      </c>
      <c r="BO32" s="163" t="s">
        <v>645</v>
      </c>
      <c r="BP32" s="163" t="s">
        <v>646</v>
      </c>
      <c r="BQ32" s="163" t="s">
        <v>646</v>
      </c>
    </row>
    <row r="33" spans="1:69" ht="15.65" customHeight="1">
      <c r="A33" s="259" t="s">
        <v>286</v>
      </c>
      <c r="B33" s="260" t="s">
        <v>544</v>
      </c>
      <c r="C33" s="259" t="s">
        <v>545</v>
      </c>
      <c r="D33" s="261"/>
      <c r="E33" s="256" t="s">
        <v>547</v>
      </c>
      <c r="F33" s="256" t="s">
        <v>548</v>
      </c>
      <c r="G33" s="256" t="s">
        <v>245</v>
      </c>
      <c r="H33" s="262">
        <v>49.7</v>
      </c>
      <c r="I33" s="262" t="s">
        <v>549</v>
      </c>
      <c r="J33" s="263">
        <v>43678</v>
      </c>
      <c r="K33" s="263">
        <v>47118</v>
      </c>
      <c r="L33" s="271">
        <v>80</v>
      </c>
      <c r="M33" s="271">
        <v>95</v>
      </c>
      <c r="N33" s="271">
        <v>95</v>
      </c>
      <c r="O33" s="271">
        <v>95</v>
      </c>
      <c r="P33" s="271">
        <v>95</v>
      </c>
      <c r="Q33" s="271">
        <v>95</v>
      </c>
      <c r="R33" s="271">
        <v>95</v>
      </c>
      <c r="S33" s="271">
        <v>95</v>
      </c>
      <c r="T33" s="271">
        <v>95</v>
      </c>
      <c r="U33" s="271">
        <v>95</v>
      </c>
      <c r="V33" s="271">
        <v>95</v>
      </c>
      <c r="W33" s="161">
        <v>99788853.207272738</v>
      </c>
      <c r="X33" s="161">
        <v>99788853.207272738</v>
      </c>
      <c r="Y33" s="161" t="s">
        <v>640</v>
      </c>
      <c r="Z33" s="162" t="s">
        <v>602</v>
      </c>
      <c r="AA33" s="161">
        <v>100007079.33556364</v>
      </c>
      <c r="AB33" s="161">
        <v>100007079.33556364</v>
      </c>
      <c r="AC33" s="161" t="s">
        <v>640</v>
      </c>
      <c r="AD33" s="162" t="s">
        <v>602</v>
      </c>
      <c r="AE33" s="161"/>
      <c r="AF33" s="161"/>
      <c r="AG33" s="161"/>
      <c r="AH33" s="162"/>
      <c r="AI33" s="161"/>
      <c r="AJ33" s="161"/>
      <c r="AK33" s="161"/>
      <c r="AL33" s="162"/>
      <c r="AM33" s="161"/>
      <c r="AN33" s="161"/>
      <c r="AO33" s="161"/>
      <c r="AP33" s="162"/>
      <c r="AQ33" s="161"/>
      <c r="AR33" s="161"/>
      <c r="AS33" s="161"/>
      <c r="AT33" s="162"/>
      <c r="AU33" s="161"/>
      <c r="AV33" s="161"/>
      <c r="AW33" s="161"/>
      <c r="AX33" s="162"/>
      <c r="AY33" s="161"/>
      <c r="AZ33" s="161"/>
      <c r="BA33" s="161"/>
      <c r="BB33" s="162"/>
      <c r="BC33" s="161"/>
      <c r="BD33" s="161"/>
      <c r="BE33" s="161"/>
      <c r="BF33" s="162"/>
      <c r="BG33" s="162"/>
      <c r="BH33" s="162"/>
      <c r="BI33" s="161"/>
      <c r="BJ33" s="162"/>
      <c r="BK33" s="162">
        <f t="shared" si="0"/>
        <v>199795932.54283637</v>
      </c>
      <c r="BL33" s="163" t="s">
        <v>655</v>
      </c>
      <c r="BM33" s="163" t="s">
        <v>656</v>
      </c>
      <c r="BN33" s="163" t="s">
        <v>657</v>
      </c>
      <c r="BO33" s="163" t="s">
        <v>658</v>
      </c>
      <c r="BP33" s="163" t="s">
        <v>659</v>
      </c>
      <c r="BQ33" s="163" t="s">
        <v>646</v>
      </c>
    </row>
    <row r="34" spans="1:69" ht="15.65" customHeight="1">
      <c r="A34" s="259" t="s">
        <v>286</v>
      </c>
      <c r="B34" s="260" t="s">
        <v>550</v>
      </c>
      <c r="C34" s="259" t="s">
        <v>551</v>
      </c>
      <c r="D34" s="261" t="s">
        <v>660</v>
      </c>
      <c r="E34" s="256" t="s">
        <v>553</v>
      </c>
      <c r="F34" s="256" t="s">
        <v>554</v>
      </c>
      <c r="G34" s="256" t="s">
        <v>555</v>
      </c>
      <c r="H34" s="262">
        <v>0</v>
      </c>
      <c r="I34" s="262">
        <v>2019</v>
      </c>
      <c r="J34" s="263">
        <v>43466</v>
      </c>
      <c r="K34" s="263">
        <v>47118</v>
      </c>
      <c r="L34" s="271">
        <v>1</v>
      </c>
      <c r="M34" s="271">
        <v>1</v>
      </c>
      <c r="N34" s="271">
        <v>1</v>
      </c>
      <c r="O34" s="271">
        <v>1</v>
      </c>
      <c r="P34" s="271">
        <v>1</v>
      </c>
      <c r="Q34" s="271">
        <v>1</v>
      </c>
      <c r="R34" s="271">
        <v>1</v>
      </c>
      <c r="S34" s="271">
        <v>1</v>
      </c>
      <c r="T34" s="271">
        <v>1</v>
      </c>
      <c r="U34" s="271">
        <v>1</v>
      </c>
      <c r="V34" s="271">
        <v>1</v>
      </c>
      <c r="W34" s="161">
        <v>60020946</v>
      </c>
      <c r="X34" s="161">
        <v>60020946</v>
      </c>
      <c r="Y34" s="161" t="s">
        <v>640</v>
      </c>
      <c r="Z34" s="162">
        <v>1110</v>
      </c>
      <c r="AA34" s="161"/>
      <c r="AB34" s="161"/>
      <c r="AC34" s="161"/>
      <c r="AD34" s="162">
        <v>1110</v>
      </c>
      <c r="AE34" s="161"/>
      <c r="AF34" s="161"/>
      <c r="AG34" s="161"/>
      <c r="AH34" s="162"/>
      <c r="AI34" s="161"/>
      <c r="AJ34" s="161"/>
      <c r="AK34" s="161"/>
      <c r="AL34" s="162"/>
      <c r="AM34" s="161"/>
      <c r="AN34" s="161"/>
      <c r="AO34" s="161"/>
      <c r="AP34" s="162"/>
      <c r="AQ34" s="161"/>
      <c r="AR34" s="161"/>
      <c r="AS34" s="161"/>
      <c r="AT34" s="162"/>
      <c r="AU34" s="161"/>
      <c r="AV34" s="161"/>
      <c r="AW34" s="161"/>
      <c r="AX34" s="162"/>
      <c r="AY34" s="161"/>
      <c r="AZ34" s="161"/>
      <c r="BA34" s="161"/>
      <c r="BB34" s="162"/>
      <c r="BC34" s="161"/>
      <c r="BD34" s="161"/>
      <c r="BE34" s="161"/>
      <c r="BF34" s="162"/>
      <c r="BG34" s="162"/>
      <c r="BH34" s="162"/>
      <c r="BI34" s="161"/>
      <c r="BJ34" s="162"/>
      <c r="BK34" s="162">
        <f t="shared" si="0"/>
        <v>60020946</v>
      </c>
      <c r="BL34" s="163" t="s">
        <v>661</v>
      </c>
      <c r="BM34" s="163" t="s">
        <v>662</v>
      </c>
      <c r="BN34" s="163" t="s">
        <v>663</v>
      </c>
      <c r="BO34" s="163" t="s">
        <v>664</v>
      </c>
      <c r="BP34" s="163" t="s">
        <v>665</v>
      </c>
      <c r="BQ34" s="163" t="s">
        <v>646</v>
      </c>
    </row>
    <row r="35" spans="1:69" ht="15.65" customHeight="1">
      <c r="A35" s="259" t="s">
        <v>286</v>
      </c>
      <c r="B35" s="260" t="s">
        <v>560</v>
      </c>
      <c r="C35" s="259" t="s">
        <v>561</v>
      </c>
      <c r="D35" s="261" t="s">
        <v>666</v>
      </c>
      <c r="E35" s="256" t="s">
        <v>563</v>
      </c>
      <c r="F35" s="256" t="s">
        <v>564</v>
      </c>
      <c r="G35" s="256" t="s">
        <v>565</v>
      </c>
      <c r="H35" s="262">
        <v>1</v>
      </c>
      <c r="I35" s="262">
        <v>2018</v>
      </c>
      <c r="J35" s="263">
        <v>43678</v>
      </c>
      <c r="K35" s="263">
        <v>47118</v>
      </c>
      <c r="L35" s="271">
        <v>1</v>
      </c>
      <c r="M35" s="271">
        <v>1</v>
      </c>
      <c r="N35" s="271">
        <v>1</v>
      </c>
      <c r="O35" s="271">
        <v>1</v>
      </c>
      <c r="P35" s="271">
        <v>1</v>
      </c>
      <c r="Q35" s="271">
        <v>1</v>
      </c>
      <c r="R35" s="271">
        <v>1</v>
      </c>
      <c r="S35" s="271">
        <v>1</v>
      </c>
      <c r="T35" s="271">
        <v>1</v>
      </c>
      <c r="U35" s="271">
        <v>1</v>
      </c>
      <c r="V35" s="271">
        <v>1</v>
      </c>
      <c r="W35" s="161" t="s">
        <v>667</v>
      </c>
      <c r="X35" s="161">
        <v>0</v>
      </c>
      <c r="Y35" s="161" t="s">
        <v>640</v>
      </c>
      <c r="Z35" s="162">
        <v>1114</v>
      </c>
      <c r="AA35" s="161" t="s">
        <v>667</v>
      </c>
      <c r="AB35" s="161">
        <v>0</v>
      </c>
      <c r="AC35" s="161" t="s">
        <v>640</v>
      </c>
      <c r="AD35" s="162">
        <v>1114</v>
      </c>
      <c r="AE35" s="161"/>
      <c r="AF35" s="161"/>
      <c r="AG35" s="161"/>
      <c r="AH35" s="162"/>
      <c r="AI35" s="161"/>
      <c r="AJ35" s="161"/>
      <c r="AK35" s="161"/>
      <c r="AL35" s="162"/>
      <c r="AM35" s="161"/>
      <c r="AN35" s="161"/>
      <c r="AO35" s="161"/>
      <c r="AP35" s="162"/>
      <c r="AQ35" s="161"/>
      <c r="AR35" s="161"/>
      <c r="AS35" s="161"/>
      <c r="AT35" s="162"/>
      <c r="AU35" s="161"/>
      <c r="AV35" s="161"/>
      <c r="AW35" s="161"/>
      <c r="AX35" s="162"/>
      <c r="AY35" s="161"/>
      <c r="AZ35" s="161"/>
      <c r="BA35" s="161"/>
      <c r="BB35" s="162"/>
      <c r="BC35" s="161"/>
      <c r="BD35" s="161"/>
      <c r="BE35" s="161"/>
      <c r="BF35" s="162"/>
      <c r="BG35" s="162"/>
      <c r="BH35" s="162"/>
      <c r="BI35" s="161"/>
      <c r="BJ35" s="162"/>
      <c r="BK35" s="162">
        <f t="shared" si="0"/>
        <v>0</v>
      </c>
      <c r="BL35" s="163" t="s">
        <v>668</v>
      </c>
      <c r="BM35" s="163" t="s">
        <v>669</v>
      </c>
      <c r="BN35" s="163" t="s">
        <v>670</v>
      </c>
      <c r="BO35" s="163" t="s">
        <v>671</v>
      </c>
      <c r="BP35" s="163" t="s">
        <v>672</v>
      </c>
      <c r="BQ35" s="163" t="s">
        <v>646</v>
      </c>
    </row>
    <row r="36" spans="1:69" ht="15.65" customHeight="1">
      <c r="A36" s="259" t="s">
        <v>286</v>
      </c>
      <c r="B36" s="260" t="s">
        <v>566</v>
      </c>
      <c r="C36" s="259" t="s">
        <v>1756</v>
      </c>
      <c r="D36" s="261" t="s">
        <v>673</v>
      </c>
      <c r="E36" s="256" t="s">
        <v>674</v>
      </c>
      <c r="F36" s="256" t="s">
        <v>675</v>
      </c>
      <c r="G36" s="256" t="s">
        <v>676</v>
      </c>
      <c r="H36" s="262">
        <v>1</v>
      </c>
      <c r="I36" s="262">
        <v>2018</v>
      </c>
      <c r="J36" s="263">
        <v>43678</v>
      </c>
      <c r="K36" s="263">
        <v>47118</v>
      </c>
      <c r="L36" s="271">
        <v>3</v>
      </c>
      <c r="M36" s="271">
        <v>5</v>
      </c>
      <c r="N36" s="271">
        <v>5</v>
      </c>
      <c r="O36" s="271">
        <v>5</v>
      </c>
      <c r="P36" s="271">
        <v>5</v>
      </c>
      <c r="Q36" s="271">
        <v>5</v>
      </c>
      <c r="R36" s="271">
        <v>5</v>
      </c>
      <c r="S36" s="271">
        <v>5</v>
      </c>
      <c r="T36" s="271">
        <v>5</v>
      </c>
      <c r="U36" s="271">
        <v>5</v>
      </c>
      <c r="V36" s="271">
        <v>5</v>
      </c>
      <c r="W36" s="161">
        <v>13006848</v>
      </c>
      <c r="X36" s="161">
        <v>13006848</v>
      </c>
      <c r="Y36" s="161" t="s">
        <v>640</v>
      </c>
      <c r="Z36" s="162" t="s">
        <v>602</v>
      </c>
      <c r="AA36" s="161" t="s">
        <v>641</v>
      </c>
      <c r="AB36" s="161">
        <v>0</v>
      </c>
      <c r="AC36" s="161" t="s">
        <v>641</v>
      </c>
      <c r="AD36" s="162" t="s">
        <v>602</v>
      </c>
      <c r="AE36" s="161"/>
      <c r="AF36" s="161"/>
      <c r="AG36" s="161"/>
      <c r="AH36" s="162"/>
      <c r="AI36" s="161"/>
      <c r="AJ36" s="161"/>
      <c r="AK36" s="161"/>
      <c r="AL36" s="162"/>
      <c r="AM36" s="161"/>
      <c r="AN36" s="161"/>
      <c r="AO36" s="161"/>
      <c r="AP36" s="162"/>
      <c r="AQ36" s="161"/>
      <c r="AR36" s="161"/>
      <c r="AS36" s="161"/>
      <c r="AT36" s="162"/>
      <c r="AU36" s="161"/>
      <c r="AV36" s="161"/>
      <c r="AW36" s="161"/>
      <c r="AX36" s="162"/>
      <c r="AY36" s="161"/>
      <c r="AZ36" s="161"/>
      <c r="BA36" s="161"/>
      <c r="BB36" s="162"/>
      <c r="BC36" s="161"/>
      <c r="BD36" s="161"/>
      <c r="BE36" s="161"/>
      <c r="BF36" s="162"/>
      <c r="BG36" s="162"/>
      <c r="BH36" s="162"/>
      <c r="BI36" s="161"/>
      <c r="BJ36" s="162"/>
      <c r="BK36" s="162">
        <f t="shared" si="0"/>
        <v>13006848</v>
      </c>
      <c r="BL36" s="163" t="s">
        <v>661</v>
      </c>
      <c r="BM36" s="163" t="s">
        <v>662</v>
      </c>
      <c r="BN36" s="163" t="s">
        <v>677</v>
      </c>
      <c r="BO36" s="163" t="s">
        <v>678</v>
      </c>
      <c r="BP36" s="163" t="s">
        <v>646</v>
      </c>
      <c r="BQ36" s="163" t="s">
        <v>646</v>
      </c>
    </row>
    <row r="37" spans="1:69" ht="15.65" customHeight="1">
      <c r="A37" s="259" t="s">
        <v>286</v>
      </c>
      <c r="B37" s="260" t="s">
        <v>567</v>
      </c>
      <c r="C37" s="259" t="s">
        <v>568</v>
      </c>
      <c r="D37" s="261" t="s">
        <v>679</v>
      </c>
      <c r="E37" s="256" t="s">
        <v>680</v>
      </c>
      <c r="F37" s="256" t="s">
        <v>681</v>
      </c>
      <c r="G37" s="256" t="s">
        <v>682</v>
      </c>
      <c r="H37" s="262">
        <v>43</v>
      </c>
      <c r="I37" s="262">
        <v>2018</v>
      </c>
      <c r="J37" s="263">
        <v>43678</v>
      </c>
      <c r="K37" s="263">
        <v>47118</v>
      </c>
      <c r="L37" s="271">
        <v>80</v>
      </c>
      <c r="M37" s="297">
        <v>100</v>
      </c>
      <c r="N37" s="271">
        <v>100</v>
      </c>
      <c r="O37" s="271">
        <v>100</v>
      </c>
      <c r="P37" s="271">
        <v>100</v>
      </c>
      <c r="Q37" s="271">
        <v>100</v>
      </c>
      <c r="R37" s="271">
        <v>100</v>
      </c>
      <c r="S37" s="271">
        <v>100</v>
      </c>
      <c r="T37" s="271">
        <v>100</v>
      </c>
      <c r="U37" s="271">
        <v>100</v>
      </c>
      <c r="V37" s="271">
        <v>100</v>
      </c>
      <c r="W37" s="161">
        <v>7414657.222222222</v>
      </c>
      <c r="X37" s="161">
        <v>7414657.222222222</v>
      </c>
      <c r="Y37" s="161" t="s">
        <v>640</v>
      </c>
      <c r="Z37" s="162" t="s">
        <v>602</v>
      </c>
      <c r="AA37" s="161" t="s">
        <v>683</v>
      </c>
      <c r="AB37" s="161">
        <v>7414657.222222222</v>
      </c>
      <c r="AC37" s="161" t="s">
        <v>640</v>
      </c>
      <c r="AD37" s="162" t="s">
        <v>602</v>
      </c>
      <c r="AE37" s="161"/>
      <c r="AF37" s="161"/>
      <c r="AG37" s="161"/>
      <c r="AH37" s="162"/>
      <c r="AI37" s="161"/>
      <c r="AJ37" s="161"/>
      <c r="AK37" s="161"/>
      <c r="AL37" s="162"/>
      <c r="AM37" s="161"/>
      <c r="AN37" s="161"/>
      <c r="AO37" s="161"/>
      <c r="AP37" s="162"/>
      <c r="AQ37" s="161"/>
      <c r="AR37" s="161"/>
      <c r="AS37" s="161"/>
      <c r="AT37" s="162"/>
      <c r="AU37" s="161"/>
      <c r="AV37" s="161"/>
      <c r="AW37" s="161"/>
      <c r="AX37" s="162"/>
      <c r="AY37" s="161"/>
      <c r="AZ37" s="161"/>
      <c r="BA37" s="161"/>
      <c r="BB37" s="162"/>
      <c r="BC37" s="161"/>
      <c r="BD37" s="161"/>
      <c r="BE37" s="161"/>
      <c r="BF37" s="162"/>
      <c r="BG37" s="162"/>
      <c r="BH37" s="162"/>
      <c r="BI37" s="161"/>
      <c r="BJ37" s="162"/>
      <c r="BK37" s="162">
        <f t="shared" si="0"/>
        <v>7414657.222222222</v>
      </c>
      <c r="BL37" s="163" t="s">
        <v>661</v>
      </c>
      <c r="BM37" s="163" t="s">
        <v>662</v>
      </c>
      <c r="BN37" s="163" t="s">
        <v>684</v>
      </c>
      <c r="BO37" s="163" t="s">
        <v>685</v>
      </c>
      <c r="BP37" s="163" t="s">
        <v>686</v>
      </c>
      <c r="BQ37" s="163" t="s">
        <v>646</v>
      </c>
    </row>
    <row r="38" spans="1:69" ht="15.65" customHeight="1">
      <c r="A38" s="259" t="s">
        <v>418</v>
      </c>
      <c r="B38" s="260" t="s">
        <v>1638</v>
      </c>
      <c r="C38" s="259" t="s">
        <v>1639</v>
      </c>
      <c r="D38" s="261"/>
      <c r="E38" s="256" t="s">
        <v>1640</v>
      </c>
      <c r="F38" s="256" t="s">
        <v>1639</v>
      </c>
      <c r="G38" s="256" t="s">
        <v>1641</v>
      </c>
      <c r="H38" s="262">
        <v>4</v>
      </c>
      <c r="I38" s="262">
        <v>2018</v>
      </c>
      <c r="J38" s="263">
        <v>43678</v>
      </c>
      <c r="K38" s="263">
        <v>47118</v>
      </c>
      <c r="L38" s="271">
        <v>1</v>
      </c>
      <c r="M38" s="271">
        <v>1</v>
      </c>
      <c r="N38" s="271">
        <v>1</v>
      </c>
      <c r="O38" s="271">
        <v>1</v>
      </c>
      <c r="P38" s="271">
        <v>1</v>
      </c>
      <c r="Q38" s="271">
        <v>1</v>
      </c>
      <c r="R38" s="271">
        <v>1</v>
      </c>
      <c r="S38" s="271">
        <v>1</v>
      </c>
      <c r="T38" s="271">
        <v>1</v>
      </c>
      <c r="U38" s="271">
        <v>1</v>
      </c>
      <c r="V38" s="271">
        <v>1</v>
      </c>
      <c r="W38" s="161">
        <v>165000000</v>
      </c>
      <c r="X38" s="161">
        <v>165000000</v>
      </c>
      <c r="Y38" s="162" t="s">
        <v>520</v>
      </c>
      <c r="Z38" s="162"/>
      <c r="AA38" s="161">
        <v>170280000</v>
      </c>
      <c r="AB38" s="161">
        <v>170280000</v>
      </c>
      <c r="AC38" s="161" t="s">
        <v>520</v>
      </c>
      <c r="AD38" s="162">
        <v>0</v>
      </c>
      <c r="AE38" s="161">
        <v>175900000</v>
      </c>
      <c r="AF38" s="161"/>
      <c r="AG38" s="161" t="s">
        <v>520</v>
      </c>
      <c r="AH38" s="162">
        <v>0</v>
      </c>
      <c r="AI38" s="161">
        <v>181500000</v>
      </c>
      <c r="AJ38" s="161"/>
      <c r="AK38" s="161" t="s">
        <v>520</v>
      </c>
      <c r="AL38" s="162">
        <v>0</v>
      </c>
      <c r="AM38" s="161">
        <v>187300000</v>
      </c>
      <c r="AN38" s="161"/>
      <c r="AO38" s="161" t="s">
        <v>519</v>
      </c>
      <c r="AP38" s="162">
        <v>0</v>
      </c>
      <c r="AQ38" s="161">
        <v>193300000</v>
      </c>
      <c r="AR38" s="161"/>
      <c r="AS38" s="161" t="s">
        <v>519</v>
      </c>
      <c r="AT38" s="162">
        <v>0</v>
      </c>
      <c r="AU38" s="161">
        <v>199500000</v>
      </c>
      <c r="AV38" s="161"/>
      <c r="AW38" s="161" t="s">
        <v>519</v>
      </c>
      <c r="AX38" s="162">
        <v>0</v>
      </c>
      <c r="AY38" s="161">
        <v>205900000</v>
      </c>
      <c r="AZ38" s="161"/>
      <c r="BA38" s="161" t="s">
        <v>519</v>
      </c>
      <c r="BB38" s="162">
        <v>0</v>
      </c>
      <c r="BC38" s="161">
        <v>212500000</v>
      </c>
      <c r="BD38" s="161"/>
      <c r="BE38" s="161" t="s">
        <v>519</v>
      </c>
      <c r="BF38" s="162">
        <v>0</v>
      </c>
      <c r="BG38" s="162">
        <v>219300000</v>
      </c>
      <c r="BH38" s="162"/>
      <c r="BI38" s="161" t="s">
        <v>519</v>
      </c>
      <c r="BJ38" s="162">
        <v>0</v>
      </c>
      <c r="BK38" s="162">
        <f t="shared" si="0"/>
        <v>1910480000</v>
      </c>
      <c r="BL38" s="163" t="s">
        <v>964</v>
      </c>
      <c r="BM38" s="163" t="s">
        <v>965</v>
      </c>
      <c r="BN38" s="163" t="s">
        <v>966</v>
      </c>
      <c r="BO38" s="163" t="s">
        <v>967</v>
      </c>
      <c r="BP38" s="163" t="s">
        <v>968</v>
      </c>
      <c r="BQ38" s="163" t="s">
        <v>968</v>
      </c>
    </row>
    <row r="39" spans="1:69" ht="15.65" customHeight="1">
      <c r="A39" s="259" t="s">
        <v>418</v>
      </c>
      <c r="B39" s="260" t="s">
        <v>524</v>
      </c>
      <c r="C39" s="259" t="s">
        <v>572</v>
      </c>
      <c r="D39" s="261" t="s">
        <v>963</v>
      </c>
      <c r="E39" s="256" t="s">
        <v>527</v>
      </c>
      <c r="F39" s="256" t="s">
        <v>1642</v>
      </c>
      <c r="G39" s="256" t="s">
        <v>529</v>
      </c>
      <c r="H39" s="262">
        <v>0</v>
      </c>
      <c r="I39" s="262">
        <v>2018</v>
      </c>
      <c r="J39" s="263">
        <v>43678</v>
      </c>
      <c r="K39" s="263">
        <v>47118</v>
      </c>
      <c r="L39" s="271">
        <v>1</v>
      </c>
      <c r="M39" s="271">
        <v>1</v>
      </c>
      <c r="N39" s="271">
        <v>1</v>
      </c>
      <c r="O39" s="271">
        <v>1</v>
      </c>
      <c r="P39" s="271">
        <v>1</v>
      </c>
      <c r="Q39" s="271">
        <v>1</v>
      </c>
      <c r="R39" s="271">
        <v>1</v>
      </c>
      <c r="S39" s="271">
        <v>1</v>
      </c>
      <c r="T39" s="271">
        <v>1</v>
      </c>
      <c r="U39" s="271">
        <v>1</v>
      </c>
      <c r="V39" s="271">
        <v>1</v>
      </c>
      <c r="W39" s="161" t="s">
        <v>688</v>
      </c>
      <c r="X39" s="161" t="s">
        <v>688</v>
      </c>
      <c r="Y39" s="161" t="s">
        <v>688</v>
      </c>
      <c r="Z39" s="162" t="s">
        <v>688</v>
      </c>
      <c r="AA39" s="161"/>
      <c r="AB39" s="161"/>
      <c r="AC39" s="161"/>
      <c r="AD39" s="162"/>
      <c r="AE39" s="161"/>
      <c r="AF39" s="161"/>
      <c r="AG39" s="161"/>
      <c r="AH39" s="162"/>
      <c r="AI39" s="161"/>
      <c r="AJ39" s="161"/>
      <c r="AK39" s="161"/>
      <c r="AL39" s="162"/>
      <c r="AM39" s="161"/>
      <c r="AN39" s="161"/>
      <c r="AO39" s="161"/>
      <c r="AP39" s="162"/>
      <c r="AQ39" s="161"/>
      <c r="AR39" s="161"/>
      <c r="AS39" s="161"/>
      <c r="AT39" s="162"/>
      <c r="AU39" s="161"/>
      <c r="AV39" s="161"/>
      <c r="AW39" s="161"/>
      <c r="AX39" s="162"/>
      <c r="AY39" s="161"/>
      <c r="AZ39" s="161"/>
      <c r="BA39" s="161"/>
      <c r="BB39" s="162"/>
      <c r="BC39" s="161"/>
      <c r="BD39" s="161"/>
      <c r="BE39" s="161"/>
      <c r="BF39" s="162"/>
      <c r="BG39" s="162"/>
      <c r="BH39" s="162"/>
      <c r="BI39" s="161"/>
      <c r="BJ39" s="162"/>
      <c r="BK39" s="162">
        <f t="shared" si="0"/>
        <v>0</v>
      </c>
      <c r="BL39" s="163" t="s">
        <v>970</v>
      </c>
      <c r="BM39" s="163" t="s">
        <v>971</v>
      </c>
      <c r="BN39" s="163" t="s">
        <v>972</v>
      </c>
      <c r="BO39" s="163" t="s">
        <v>967</v>
      </c>
      <c r="BP39" s="163" t="s">
        <v>973</v>
      </c>
      <c r="BQ39" s="163" t="s">
        <v>968</v>
      </c>
    </row>
    <row r="40" spans="1:69" ht="15.65" customHeight="1">
      <c r="A40" s="259" t="s">
        <v>418</v>
      </c>
      <c r="B40" s="260" t="s">
        <v>1471</v>
      </c>
      <c r="C40" s="259" t="s">
        <v>1575</v>
      </c>
      <c r="D40" s="261" t="s">
        <v>969</v>
      </c>
      <c r="E40" s="256" t="s">
        <v>537</v>
      </c>
      <c r="F40" s="256" t="s">
        <v>538</v>
      </c>
      <c r="G40" s="256" t="s">
        <v>539</v>
      </c>
      <c r="H40" s="262">
        <v>0</v>
      </c>
      <c r="I40" s="262">
        <v>2018</v>
      </c>
      <c r="J40" s="263">
        <v>43678</v>
      </c>
      <c r="K40" s="263">
        <v>47118</v>
      </c>
      <c r="L40" s="271">
        <v>1</v>
      </c>
      <c r="M40" s="271">
        <v>1</v>
      </c>
      <c r="N40" s="271">
        <v>1</v>
      </c>
      <c r="O40" s="271">
        <v>1</v>
      </c>
      <c r="P40" s="271">
        <v>1</v>
      </c>
      <c r="Q40" s="271">
        <v>1</v>
      </c>
      <c r="R40" s="271">
        <v>1</v>
      </c>
      <c r="S40" s="271">
        <v>1</v>
      </c>
      <c r="T40" s="271">
        <v>1</v>
      </c>
      <c r="U40" s="271">
        <v>1</v>
      </c>
      <c r="V40" s="271">
        <v>1</v>
      </c>
      <c r="W40" s="161">
        <v>1504420000</v>
      </c>
      <c r="X40" s="161">
        <v>1504420000</v>
      </c>
      <c r="Y40" s="161" t="s">
        <v>520</v>
      </c>
      <c r="Z40" s="162"/>
      <c r="AA40" s="161">
        <v>1609729400</v>
      </c>
      <c r="AB40" s="161">
        <v>1609729400</v>
      </c>
      <c r="AC40" s="161" t="s">
        <v>520</v>
      </c>
      <c r="AD40" s="162" t="s">
        <v>1648</v>
      </c>
      <c r="AE40" s="161">
        <v>1722410458</v>
      </c>
      <c r="AF40" s="161"/>
      <c r="AG40" s="161" t="s">
        <v>520</v>
      </c>
      <c r="AH40" s="162">
        <v>0</v>
      </c>
      <c r="AI40" s="161">
        <v>1842979190.0599999</v>
      </c>
      <c r="AJ40" s="161"/>
      <c r="AK40" s="161" t="s">
        <v>520</v>
      </c>
      <c r="AL40" s="162">
        <v>0</v>
      </c>
      <c r="AM40" s="161">
        <v>1971987733.3641999</v>
      </c>
      <c r="AN40" s="161"/>
      <c r="AO40" s="161" t="s">
        <v>520</v>
      </c>
      <c r="AP40" s="162">
        <v>0</v>
      </c>
      <c r="AQ40" s="161">
        <v>2110026874.6996939</v>
      </c>
      <c r="AR40" s="161"/>
      <c r="AS40" s="161" t="s">
        <v>520</v>
      </c>
      <c r="AT40" s="162">
        <v>0</v>
      </c>
      <c r="AU40" s="161">
        <v>2257728755.9286723</v>
      </c>
      <c r="AV40" s="161"/>
      <c r="AW40" s="161" t="s">
        <v>520</v>
      </c>
      <c r="AX40" s="162">
        <v>0</v>
      </c>
      <c r="AY40" s="161">
        <v>2415769768.8436794</v>
      </c>
      <c r="AZ40" s="161"/>
      <c r="BA40" s="161" t="s">
        <v>520</v>
      </c>
      <c r="BB40" s="162">
        <v>0</v>
      </c>
      <c r="BC40" s="161">
        <v>2584873652.6627369</v>
      </c>
      <c r="BD40" s="161"/>
      <c r="BE40" s="161" t="s">
        <v>520</v>
      </c>
      <c r="BF40" s="162">
        <v>0</v>
      </c>
      <c r="BG40" s="162">
        <v>2765814808.3491287</v>
      </c>
      <c r="BH40" s="162"/>
      <c r="BI40" s="161" t="s">
        <v>520</v>
      </c>
      <c r="BJ40" s="162">
        <v>0</v>
      </c>
      <c r="BK40" s="162">
        <f t="shared" si="0"/>
        <v>20785740641.908112</v>
      </c>
      <c r="BL40" s="163" t="s">
        <v>970</v>
      </c>
      <c r="BM40" s="163" t="s">
        <v>971</v>
      </c>
      <c r="BN40" s="163" t="s">
        <v>972</v>
      </c>
      <c r="BO40" s="163" t="s">
        <v>967</v>
      </c>
      <c r="BP40" s="163" t="s">
        <v>973</v>
      </c>
      <c r="BQ40" s="163" t="s">
        <v>968</v>
      </c>
    </row>
    <row r="41" spans="1:69" ht="15.65" customHeight="1">
      <c r="A41" s="259" t="s">
        <v>418</v>
      </c>
      <c r="B41" s="260" t="s">
        <v>1758</v>
      </c>
      <c r="C41" s="259" t="s">
        <v>1108</v>
      </c>
      <c r="D41" s="261" t="s">
        <v>1109</v>
      </c>
      <c r="E41" s="256" t="s">
        <v>1643</v>
      </c>
      <c r="F41" s="256" t="s">
        <v>1110</v>
      </c>
      <c r="G41" s="256" t="s">
        <v>1111</v>
      </c>
      <c r="H41" s="262" t="s">
        <v>1311</v>
      </c>
      <c r="I41" s="262">
        <v>2018</v>
      </c>
      <c r="J41" s="263">
        <v>43678</v>
      </c>
      <c r="K41" s="263">
        <v>47118</v>
      </c>
      <c r="L41" s="271">
        <v>65</v>
      </c>
      <c r="M41" s="271">
        <v>70</v>
      </c>
      <c r="N41" s="271">
        <v>75</v>
      </c>
      <c r="O41" s="271">
        <v>80</v>
      </c>
      <c r="P41" s="271">
        <v>85</v>
      </c>
      <c r="Q41" s="271">
        <v>85</v>
      </c>
      <c r="R41" s="271">
        <v>85</v>
      </c>
      <c r="S41" s="271">
        <v>85</v>
      </c>
      <c r="T41" s="271">
        <v>85</v>
      </c>
      <c r="U41" s="271">
        <v>85</v>
      </c>
      <c r="V41" s="271">
        <v>85</v>
      </c>
      <c r="W41" s="161">
        <v>1504420000</v>
      </c>
      <c r="X41" s="161">
        <v>1504420000</v>
      </c>
      <c r="Y41" s="161" t="s">
        <v>383</v>
      </c>
      <c r="Z41" s="162"/>
      <c r="AA41" s="161">
        <v>1609729400</v>
      </c>
      <c r="AB41" s="161">
        <v>1609729400</v>
      </c>
      <c r="AC41" s="161" t="s">
        <v>383</v>
      </c>
      <c r="AD41" s="162" t="s">
        <v>1648</v>
      </c>
      <c r="AE41" s="161">
        <v>1722410458</v>
      </c>
      <c r="AF41" s="161"/>
      <c r="AG41" s="161" t="s">
        <v>383</v>
      </c>
      <c r="AH41" s="162">
        <v>0</v>
      </c>
      <c r="AI41" s="161">
        <v>1842979190.0599999</v>
      </c>
      <c r="AJ41" s="161"/>
      <c r="AK41" s="161" t="s">
        <v>383</v>
      </c>
      <c r="AL41" s="162">
        <v>0</v>
      </c>
      <c r="AM41" s="161">
        <v>1971987733.3641999</v>
      </c>
      <c r="AN41" s="161"/>
      <c r="AO41" s="161" t="s">
        <v>383</v>
      </c>
      <c r="AP41" s="162">
        <v>0</v>
      </c>
      <c r="AQ41" s="161">
        <v>2110026874.6996939</v>
      </c>
      <c r="AR41" s="161"/>
      <c r="AS41" s="161" t="s">
        <v>383</v>
      </c>
      <c r="AT41" s="162">
        <v>0</v>
      </c>
      <c r="AU41" s="161">
        <v>2257728755.9286723</v>
      </c>
      <c r="AV41" s="161"/>
      <c r="AW41" s="161" t="s">
        <v>383</v>
      </c>
      <c r="AX41" s="162">
        <v>0</v>
      </c>
      <c r="AY41" s="161">
        <v>2415769768.8436794</v>
      </c>
      <c r="AZ41" s="161"/>
      <c r="BA41" s="161" t="s">
        <v>383</v>
      </c>
      <c r="BB41" s="162">
        <v>0</v>
      </c>
      <c r="BC41" s="161">
        <v>2584873652.6627369</v>
      </c>
      <c r="BD41" s="161"/>
      <c r="BE41" s="161" t="s">
        <v>383</v>
      </c>
      <c r="BF41" s="162">
        <v>0</v>
      </c>
      <c r="BG41" s="162">
        <v>2765814808.3491287</v>
      </c>
      <c r="BH41" s="162"/>
      <c r="BI41" s="161" t="s">
        <v>383</v>
      </c>
      <c r="BJ41" s="162">
        <v>0</v>
      </c>
      <c r="BK41" s="162">
        <f t="shared" si="0"/>
        <v>20785740641.908112</v>
      </c>
      <c r="BL41" s="163" t="s">
        <v>970</v>
      </c>
      <c r="BM41" s="163" t="s">
        <v>974</v>
      </c>
      <c r="BN41" s="163" t="s">
        <v>975</v>
      </c>
      <c r="BO41" s="163" t="s">
        <v>976</v>
      </c>
      <c r="BP41" s="163" t="s">
        <v>973</v>
      </c>
      <c r="BQ41" s="163" t="s">
        <v>968</v>
      </c>
    </row>
    <row r="42" spans="1:69" ht="15.65" customHeight="1">
      <c r="A42" s="259" t="s">
        <v>418</v>
      </c>
      <c r="B42" s="260" t="s">
        <v>541</v>
      </c>
      <c r="C42" s="259" t="s">
        <v>1566</v>
      </c>
      <c r="D42" s="261" t="s">
        <v>1650</v>
      </c>
      <c r="E42" s="256" t="s">
        <v>1754</v>
      </c>
      <c r="F42" s="256" t="s">
        <v>1567</v>
      </c>
      <c r="G42" s="256" t="s">
        <v>543</v>
      </c>
      <c r="H42" s="262">
        <v>5</v>
      </c>
      <c r="I42" s="262">
        <v>2018</v>
      </c>
      <c r="J42" s="263">
        <v>43678</v>
      </c>
      <c r="K42" s="263">
        <v>47118</v>
      </c>
      <c r="L42" s="271">
        <v>5</v>
      </c>
      <c r="M42" s="297">
        <v>100</v>
      </c>
      <c r="N42" s="271">
        <v>100</v>
      </c>
      <c r="O42" s="271">
        <v>100</v>
      </c>
      <c r="P42" s="271">
        <v>100</v>
      </c>
      <c r="Q42" s="271">
        <v>100</v>
      </c>
      <c r="R42" s="271">
        <v>100</v>
      </c>
      <c r="S42" s="271">
        <v>100</v>
      </c>
      <c r="T42" s="271">
        <v>100</v>
      </c>
      <c r="U42" s="271">
        <v>100</v>
      </c>
      <c r="V42" s="271">
        <v>100</v>
      </c>
      <c r="W42" s="161">
        <v>0</v>
      </c>
      <c r="X42" s="161">
        <v>0</v>
      </c>
      <c r="Y42" s="161">
        <v>0</v>
      </c>
      <c r="Z42" s="162" t="s">
        <v>688</v>
      </c>
      <c r="AA42" s="161">
        <v>0</v>
      </c>
      <c r="AB42" s="161">
        <v>0</v>
      </c>
      <c r="AC42" s="161">
        <v>0</v>
      </c>
      <c r="AD42" s="162"/>
      <c r="AE42" s="161">
        <v>0</v>
      </c>
      <c r="AF42" s="161"/>
      <c r="AG42" s="161">
        <v>0</v>
      </c>
      <c r="AH42" s="162" t="s">
        <v>688</v>
      </c>
      <c r="AI42" s="161">
        <v>0</v>
      </c>
      <c r="AJ42" s="161"/>
      <c r="AK42" s="161">
        <v>0</v>
      </c>
      <c r="AL42" s="162" t="s">
        <v>688</v>
      </c>
      <c r="AM42" s="161">
        <v>0</v>
      </c>
      <c r="AN42" s="161"/>
      <c r="AO42" s="161">
        <v>0</v>
      </c>
      <c r="AP42" s="162" t="s">
        <v>688</v>
      </c>
      <c r="AQ42" s="161">
        <v>0</v>
      </c>
      <c r="AR42" s="161"/>
      <c r="AS42" s="161">
        <v>0</v>
      </c>
      <c r="AT42" s="162" t="s">
        <v>688</v>
      </c>
      <c r="AU42" s="161">
        <v>0</v>
      </c>
      <c r="AV42" s="161"/>
      <c r="AW42" s="161">
        <v>0</v>
      </c>
      <c r="AX42" s="162" t="s">
        <v>688</v>
      </c>
      <c r="AY42" s="161">
        <v>0</v>
      </c>
      <c r="AZ42" s="161"/>
      <c r="BA42" s="161">
        <v>0</v>
      </c>
      <c r="BB42" s="162" t="s">
        <v>688</v>
      </c>
      <c r="BC42" s="161">
        <v>0</v>
      </c>
      <c r="BD42" s="161"/>
      <c r="BE42" s="161">
        <v>0</v>
      </c>
      <c r="BF42" s="162" t="s">
        <v>688</v>
      </c>
      <c r="BG42" s="162">
        <v>0</v>
      </c>
      <c r="BH42" s="162"/>
      <c r="BI42" s="161">
        <v>0</v>
      </c>
      <c r="BJ42" s="162" t="s">
        <v>688</v>
      </c>
      <c r="BK42" s="162">
        <f t="shared" si="0"/>
        <v>0</v>
      </c>
      <c r="BL42" s="163" t="s">
        <v>964</v>
      </c>
      <c r="BM42" s="163" t="s">
        <v>965</v>
      </c>
      <c r="BN42" s="163" t="s">
        <v>966</v>
      </c>
      <c r="BO42" s="163" t="s">
        <v>967</v>
      </c>
      <c r="BP42" s="163" t="s">
        <v>968</v>
      </c>
      <c r="BQ42" s="163" t="s">
        <v>968</v>
      </c>
    </row>
    <row r="43" spans="1:69" ht="15.65" customHeight="1">
      <c r="A43" s="259" t="s">
        <v>418</v>
      </c>
      <c r="B43" s="260" t="s">
        <v>544</v>
      </c>
      <c r="C43" s="259" t="s">
        <v>545</v>
      </c>
      <c r="D43" s="261" t="s">
        <v>978</v>
      </c>
      <c r="E43" s="256" t="s">
        <v>979</v>
      </c>
      <c r="F43" s="256" t="s">
        <v>1644</v>
      </c>
      <c r="G43" s="256" t="s">
        <v>245</v>
      </c>
      <c r="H43" s="262">
        <v>13.2</v>
      </c>
      <c r="I43" s="262" t="s">
        <v>549</v>
      </c>
      <c r="J43" s="263">
        <v>43678</v>
      </c>
      <c r="K43" s="263">
        <v>47118</v>
      </c>
      <c r="L43" s="271">
        <v>100</v>
      </c>
      <c r="M43" s="271">
        <v>100</v>
      </c>
      <c r="N43" s="271">
        <v>100</v>
      </c>
      <c r="O43" s="271">
        <v>100</v>
      </c>
      <c r="P43" s="271">
        <v>100</v>
      </c>
      <c r="Q43" s="271">
        <v>100</v>
      </c>
      <c r="R43" s="271">
        <v>100</v>
      </c>
      <c r="S43" s="271">
        <v>100</v>
      </c>
      <c r="T43" s="271">
        <v>100</v>
      </c>
      <c r="U43" s="271">
        <v>100</v>
      </c>
      <c r="V43" s="271">
        <v>100</v>
      </c>
      <c r="W43" s="161">
        <v>1504420000</v>
      </c>
      <c r="X43" s="161">
        <v>1504420000</v>
      </c>
      <c r="Y43" s="161" t="s">
        <v>520</v>
      </c>
      <c r="Z43" s="162"/>
      <c r="AA43" s="161">
        <v>1609729400</v>
      </c>
      <c r="AB43" s="161">
        <v>1609729400</v>
      </c>
      <c r="AC43" s="161" t="s">
        <v>1649</v>
      </c>
      <c r="AD43" s="162" t="s">
        <v>1648</v>
      </c>
      <c r="AE43" s="161">
        <v>1722410458</v>
      </c>
      <c r="AF43" s="161"/>
      <c r="AG43" s="161" t="s">
        <v>520</v>
      </c>
      <c r="AH43" s="162">
        <v>0</v>
      </c>
      <c r="AI43" s="161">
        <v>1842979190.0599999</v>
      </c>
      <c r="AJ43" s="161"/>
      <c r="AK43" s="161" t="s">
        <v>520</v>
      </c>
      <c r="AL43" s="162">
        <v>0</v>
      </c>
      <c r="AM43" s="161">
        <v>1971987733.3641999</v>
      </c>
      <c r="AN43" s="161"/>
      <c r="AO43" s="161" t="s">
        <v>520</v>
      </c>
      <c r="AP43" s="162">
        <v>0</v>
      </c>
      <c r="AQ43" s="161">
        <v>2110026874.6996939</v>
      </c>
      <c r="AR43" s="161"/>
      <c r="AS43" s="161" t="s">
        <v>520</v>
      </c>
      <c r="AT43" s="162">
        <v>0</v>
      </c>
      <c r="AU43" s="161">
        <v>2257728755.9286723</v>
      </c>
      <c r="AV43" s="161"/>
      <c r="AW43" s="161" t="s">
        <v>520</v>
      </c>
      <c r="AX43" s="162">
        <v>0</v>
      </c>
      <c r="AY43" s="161">
        <v>2415769768.8436794</v>
      </c>
      <c r="AZ43" s="161"/>
      <c r="BA43" s="161" t="s">
        <v>520</v>
      </c>
      <c r="BB43" s="162">
        <v>0</v>
      </c>
      <c r="BC43" s="161">
        <v>2584873652.6627369</v>
      </c>
      <c r="BD43" s="161"/>
      <c r="BE43" s="161" t="s">
        <v>520</v>
      </c>
      <c r="BF43" s="162">
        <v>0</v>
      </c>
      <c r="BG43" s="162">
        <v>2765814808.3491287</v>
      </c>
      <c r="BH43" s="162"/>
      <c r="BI43" s="161" t="s">
        <v>520</v>
      </c>
      <c r="BJ43" s="162">
        <v>0</v>
      </c>
      <c r="BK43" s="162">
        <f t="shared" si="0"/>
        <v>20785740641.908112</v>
      </c>
      <c r="BL43" s="163" t="s">
        <v>970</v>
      </c>
      <c r="BM43" s="163" t="s">
        <v>974</v>
      </c>
      <c r="BN43" s="163" t="s">
        <v>975</v>
      </c>
      <c r="BO43" s="163" t="s">
        <v>976</v>
      </c>
      <c r="BP43" s="163" t="s">
        <v>977</v>
      </c>
      <c r="BQ43" s="163" t="s">
        <v>968</v>
      </c>
    </row>
    <row r="44" spans="1:69" ht="15.65" customHeight="1">
      <c r="A44" s="259" t="s">
        <v>418</v>
      </c>
      <c r="B44" s="260" t="s">
        <v>550</v>
      </c>
      <c r="C44" s="259" t="s">
        <v>551</v>
      </c>
      <c r="D44" s="261" t="s">
        <v>980</v>
      </c>
      <c r="E44" s="256" t="s">
        <v>553</v>
      </c>
      <c r="F44" s="256" t="s">
        <v>554</v>
      </c>
      <c r="G44" s="256" t="s">
        <v>555</v>
      </c>
      <c r="H44" s="262">
        <v>1</v>
      </c>
      <c r="I44" s="262">
        <v>2018</v>
      </c>
      <c r="J44" s="263">
        <v>43678</v>
      </c>
      <c r="K44" s="263">
        <v>47118</v>
      </c>
      <c r="L44" s="271">
        <v>1</v>
      </c>
      <c r="M44" s="271">
        <v>1</v>
      </c>
      <c r="N44" s="271">
        <v>1</v>
      </c>
      <c r="O44" s="271">
        <v>1</v>
      </c>
      <c r="P44" s="271">
        <v>1</v>
      </c>
      <c r="Q44" s="271">
        <v>1</v>
      </c>
      <c r="R44" s="271">
        <v>1</v>
      </c>
      <c r="S44" s="271">
        <v>1</v>
      </c>
      <c r="T44" s="271">
        <v>1</v>
      </c>
      <c r="U44" s="271">
        <v>1</v>
      </c>
      <c r="V44" s="271">
        <v>1</v>
      </c>
      <c r="W44" s="161">
        <v>10000000</v>
      </c>
      <c r="X44" s="161">
        <v>0</v>
      </c>
      <c r="Y44" s="161" t="s">
        <v>520</v>
      </c>
      <c r="Z44" s="162"/>
      <c r="AA44" s="161">
        <v>0</v>
      </c>
      <c r="AB44" s="161">
        <v>0</v>
      </c>
      <c r="AC44" s="161" t="s">
        <v>1649</v>
      </c>
      <c r="AD44" s="162" t="s">
        <v>1648</v>
      </c>
      <c r="AE44" s="161">
        <v>0</v>
      </c>
      <c r="AF44" s="161"/>
      <c r="AG44" s="161">
        <v>0</v>
      </c>
      <c r="AH44" s="162">
        <v>0</v>
      </c>
      <c r="AI44" s="161">
        <v>0</v>
      </c>
      <c r="AJ44" s="161"/>
      <c r="AK44" s="161">
        <v>0</v>
      </c>
      <c r="AL44" s="162">
        <v>0</v>
      </c>
      <c r="AM44" s="161">
        <v>0</v>
      </c>
      <c r="AN44" s="161"/>
      <c r="AO44" s="161">
        <v>0</v>
      </c>
      <c r="AP44" s="162">
        <v>0</v>
      </c>
      <c r="AQ44" s="161">
        <v>0</v>
      </c>
      <c r="AR44" s="161"/>
      <c r="AS44" s="161">
        <v>0</v>
      </c>
      <c r="AT44" s="162">
        <v>0</v>
      </c>
      <c r="AU44" s="161">
        <v>0</v>
      </c>
      <c r="AV44" s="161"/>
      <c r="AW44" s="161">
        <v>0</v>
      </c>
      <c r="AX44" s="162">
        <v>0</v>
      </c>
      <c r="AY44" s="161">
        <v>0</v>
      </c>
      <c r="AZ44" s="161"/>
      <c r="BA44" s="161">
        <v>0</v>
      </c>
      <c r="BB44" s="162">
        <v>0</v>
      </c>
      <c r="BC44" s="161">
        <v>0</v>
      </c>
      <c r="BD44" s="161"/>
      <c r="BE44" s="161">
        <v>0</v>
      </c>
      <c r="BF44" s="162">
        <v>0</v>
      </c>
      <c r="BG44" s="162">
        <v>0</v>
      </c>
      <c r="BH44" s="162"/>
      <c r="BI44" s="161">
        <v>0</v>
      </c>
      <c r="BJ44" s="162">
        <v>0</v>
      </c>
      <c r="BK44" s="162">
        <f t="shared" si="0"/>
        <v>10000000</v>
      </c>
      <c r="BL44" s="163" t="s">
        <v>964</v>
      </c>
      <c r="BM44" s="163" t="s">
        <v>965</v>
      </c>
      <c r="BN44" s="163" t="s">
        <v>966</v>
      </c>
      <c r="BO44" s="163" t="s">
        <v>967</v>
      </c>
      <c r="BP44" s="163" t="s">
        <v>968</v>
      </c>
      <c r="BQ44" s="163" t="s">
        <v>968</v>
      </c>
    </row>
    <row r="45" spans="1:69" ht="15.65" customHeight="1">
      <c r="A45" s="259" t="s">
        <v>418</v>
      </c>
      <c r="B45" s="260" t="s">
        <v>566</v>
      </c>
      <c r="C45" s="259" t="s">
        <v>1756</v>
      </c>
      <c r="D45" s="261" t="s">
        <v>981</v>
      </c>
      <c r="E45" s="256" t="s">
        <v>1645</v>
      </c>
      <c r="F45" s="256" t="s">
        <v>1646</v>
      </c>
      <c r="G45" s="256" t="s">
        <v>1647</v>
      </c>
      <c r="H45" s="262">
        <v>0</v>
      </c>
      <c r="I45" s="262">
        <v>2020</v>
      </c>
      <c r="J45" s="263">
        <v>43678</v>
      </c>
      <c r="K45" s="263">
        <v>47118</v>
      </c>
      <c r="L45" s="271">
        <v>5</v>
      </c>
      <c r="M45" s="271">
        <v>5</v>
      </c>
      <c r="N45" s="271">
        <v>10</v>
      </c>
      <c r="O45" s="271">
        <v>10</v>
      </c>
      <c r="P45" s="271">
        <v>10</v>
      </c>
      <c r="Q45" s="271">
        <v>10</v>
      </c>
      <c r="R45" s="271">
        <v>10</v>
      </c>
      <c r="S45" s="271">
        <v>10</v>
      </c>
      <c r="T45" s="271">
        <v>10</v>
      </c>
      <c r="U45" s="271">
        <v>10</v>
      </c>
      <c r="V45" s="271">
        <v>10</v>
      </c>
      <c r="W45" s="161">
        <v>10000000</v>
      </c>
      <c r="X45" s="161">
        <v>10000000</v>
      </c>
      <c r="Y45" s="161" t="s">
        <v>520</v>
      </c>
      <c r="Z45" s="162"/>
      <c r="AA45" s="161">
        <v>20000000</v>
      </c>
      <c r="AB45" s="161">
        <v>20000000</v>
      </c>
      <c r="AC45" s="161" t="s">
        <v>520</v>
      </c>
      <c r="AD45" s="162" t="s">
        <v>688</v>
      </c>
      <c r="AE45" s="161">
        <v>20000000</v>
      </c>
      <c r="AF45" s="161"/>
      <c r="AG45" s="161" t="s">
        <v>520</v>
      </c>
      <c r="AH45" s="162">
        <v>0</v>
      </c>
      <c r="AI45" s="161">
        <v>20000000</v>
      </c>
      <c r="AJ45" s="161"/>
      <c r="AK45" s="161" t="s">
        <v>520</v>
      </c>
      <c r="AL45" s="162">
        <v>0</v>
      </c>
      <c r="AM45" s="161">
        <v>20000000</v>
      </c>
      <c r="AN45" s="161"/>
      <c r="AO45" s="161" t="s">
        <v>520</v>
      </c>
      <c r="AP45" s="162">
        <v>0</v>
      </c>
      <c r="AQ45" s="161">
        <v>20000000</v>
      </c>
      <c r="AR45" s="161"/>
      <c r="AS45" s="161" t="s">
        <v>520</v>
      </c>
      <c r="AT45" s="162">
        <v>0</v>
      </c>
      <c r="AU45" s="161">
        <v>20000000</v>
      </c>
      <c r="AV45" s="161"/>
      <c r="AW45" s="161" t="s">
        <v>520</v>
      </c>
      <c r="AX45" s="162">
        <v>0</v>
      </c>
      <c r="AY45" s="161">
        <v>20000000</v>
      </c>
      <c r="AZ45" s="161"/>
      <c r="BA45" s="161" t="s">
        <v>520</v>
      </c>
      <c r="BB45" s="162">
        <v>0</v>
      </c>
      <c r="BC45" s="161">
        <v>20000000</v>
      </c>
      <c r="BD45" s="161"/>
      <c r="BE45" s="161" t="s">
        <v>520</v>
      </c>
      <c r="BF45" s="162">
        <v>0</v>
      </c>
      <c r="BG45" s="162">
        <v>20000000</v>
      </c>
      <c r="BH45" s="162"/>
      <c r="BI45" s="161" t="s">
        <v>520</v>
      </c>
      <c r="BJ45" s="162">
        <v>0</v>
      </c>
      <c r="BK45" s="162">
        <f t="shared" si="0"/>
        <v>190000000</v>
      </c>
      <c r="BL45" s="163" t="s">
        <v>970</v>
      </c>
      <c r="BM45" s="163" t="s">
        <v>982</v>
      </c>
      <c r="BN45" s="163" t="s">
        <v>983</v>
      </c>
      <c r="BO45" s="163" t="s">
        <v>984</v>
      </c>
      <c r="BP45" s="163" t="s">
        <v>985</v>
      </c>
      <c r="BQ45" s="163" t="s">
        <v>968</v>
      </c>
    </row>
    <row r="46" spans="1:69" ht="15.65" customHeight="1">
      <c r="A46" s="259" t="s">
        <v>418</v>
      </c>
      <c r="B46" s="260" t="s">
        <v>567</v>
      </c>
      <c r="C46" s="259" t="s">
        <v>568</v>
      </c>
      <c r="D46" s="261" t="s">
        <v>986</v>
      </c>
      <c r="E46" s="256" t="s">
        <v>987</v>
      </c>
      <c r="F46" s="256" t="s">
        <v>988</v>
      </c>
      <c r="G46" s="256" t="s">
        <v>989</v>
      </c>
      <c r="H46" s="262" t="s">
        <v>347</v>
      </c>
      <c r="I46" s="262">
        <v>2019</v>
      </c>
      <c r="J46" s="263">
        <v>43678</v>
      </c>
      <c r="K46" s="263">
        <v>47118</v>
      </c>
      <c r="L46" s="271">
        <v>65</v>
      </c>
      <c r="M46" s="271">
        <v>70</v>
      </c>
      <c r="N46" s="271">
        <v>75</v>
      </c>
      <c r="O46" s="271">
        <v>80</v>
      </c>
      <c r="P46" s="271">
        <v>85</v>
      </c>
      <c r="Q46" s="271">
        <v>90</v>
      </c>
      <c r="R46" s="271">
        <v>95</v>
      </c>
      <c r="S46" s="297">
        <v>100</v>
      </c>
      <c r="T46" s="271">
        <v>100</v>
      </c>
      <c r="U46" s="271">
        <v>100</v>
      </c>
      <c r="V46" s="271">
        <v>100</v>
      </c>
      <c r="W46" s="161">
        <v>15000000</v>
      </c>
      <c r="X46" s="161">
        <v>15000000</v>
      </c>
      <c r="Y46" s="161" t="s">
        <v>520</v>
      </c>
      <c r="Z46" s="162"/>
      <c r="AA46" s="161">
        <v>15000000</v>
      </c>
      <c r="AB46" s="161">
        <v>15000000</v>
      </c>
      <c r="AC46" s="161" t="s">
        <v>520</v>
      </c>
      <c r="AD46" s="162">
        <v>0</v>
      </c>
      <c r="AE46" s="161">
        <v>15000000</v>
      </c>
      <c r="AF46" s="161"/>
      <c r="AG46" s="161" t="s">
        <v>520</v>
      </c>
      <c r="AH46" s="162">
        <v>0</v>
      </c>
      <c r="AI46" s="161">
        <v>15000000</v>
      </c>
      <c r="AJ46" s="161"/>
      <c r="AK46" s="161" t="s">
        <v>520</v>
      </c>
      <c r="AL46" s="162">
        <v>0</v>
      </c>
      <c r="AM46" s="161">
        <v>15000000</v>
      </c>
      <c r="AN46" s="161"/>
      <c r="AO46" s="161" t="s">
        <v>520</v>
      </c>
      <c r="AP46" s="162">
        <v>0</v>
      </c>
      <c r="AQ46" s="161">
        <v>15000000</v>
      </c>
      <c r="AR46" s="161"/>
      <c r="AS46" s="161" t="s">
        <v>520</v>
      </c>
      <c r="AT46" s="162">
        <v>0</v>
      </c>
      <c r="AU46" s="161">
        <v>15000000</v>
      </c>
      <c r="AV46" s="161"/>
      <c r="AW46" s="161" t="s">
        <v>520</v>
      </c>
      <c r="AX46" s="162">
        <v>0</v>
      </c>
      <c r="AY46" s="161">
        <v>15000000</v>
      </c>
      <c r="AZ46" s="161"/>
      <c r="BA46" s="161" t="s">
        <v>520</v>
      </c>
      <c r="BB46" s="162">
        <v>0</v>
      </c>
      <c r="BC46" s="161">
        <v>15000000</v>
      </c>
      <c r="BD46" s="161"/>
      <c r="BE46" s="161" t="s">
        <v>520</v>
      </c>
      <c r="BF46" s="162">
        <v>0</v>
      </c>
      <c r="BG46" s="162">
        <v>15000000</v>
      </c>
      <c r="BH46" s="162"/>
      <c r="BI46" s="161" t="s">
        <v>520</v>
      </c>
      <c r="BJ46" s="162">
        <v>0</v>
      </c>
      <c r="BK46" s="162">
        <f t="shared" si="0"/>
        <v>150000000</v>
      </c>
      <c r="BL46" s="163" t="s">
        <v>970</v>
      </c>
      <c r="BM46" s="163" t="s">
        <v>990</v>
      </c>
      <c r="BN46" s="163" t="s">
        <v>991</v>
      </c>
      <c r="BO46" s="163" t="s">
        <v>992</v>
      </c>
      <c r="BP46" s="163" t="s">
        <v>993</v>
      </c>
      <c r="BQ46" s="163" t="s">
        <v>968</v>
      </c>
    </row>
    <row r="47" spans="1:69" ht="15.65" customHeight="1">
      <c r="A47" s="259" t="s">
        <v>277</v>
      </c>
      <c r="B47" s="260" t="s">
        <v>513</v>
      </c>
      <c r="C47" s="259" t="s">
        <v>514</v>
      </c>
      <c r="D47" s="261" t="s">
        <v>942</v>
      </c>
      <c r="E47" s="256" t="s">
        <v>516</v>
      </c>
      <c r="F47" s="256" t="s">
        <v>517</v>
      </c>
      <c r="G47" s="256" t="s">
        <v>518</v>
      </c>
      <c r="H47" s="262">
        <v>1</v>
      </c>
      <c r="I47" s="262">
        <v>2018</v>
      </c>
      <c r="J47" s="263">
        <v>43678</v>
      </c>
      <c r="K47" s="263">
        <v>47118</v>
      </c>
      <c r="L47" s="271">
        <v>1</v>
      </c>
      <c r="M47" s="271">
        <v>1</v>
      </c>
      <c r="N47" s="271">
        <v>1</v>
      </c>
      <c r="O47" s="271">
        <v>1</v>
      </c>
      <c r="P47" s="271">
        <v>1</v>
      </c>
      <c r="Q47" s="271">
        <v>1</v>
      </c>
      <c r="R47" s="271">
        <v>1</v>
      </c>
      <c r="S47" s="271">
        <v>1</v>
      </c>
      <c r="T47" s="271">
        <v>1</v>
      </c>
      <c r="U47" s="271">
        <v>1</v>
      </c>
      <c r="V47" s="271">
        <v>1</v>
      </c>
      <c r="W47" s="161">
        <v>18221786.900000002</v>
      </c>
      <c r="X47" s="161">
        <v>18221786.900000002</v>
      </c>
      <c r="Y47" s="161" t="s">
        <v>943</v>
      </c>
      <c r="Z47" s="162">
        <v>0</v>
      </c>
      <c r="AA47" s="161">
        <v>19315094.114000004</v>
      </c>
      <c r="AB47" s="161">
        <v>19315094.114000004</v>
      </c>
      <c r="AC47" s="161" t="s">
        <v>943</v>
      </c>
      <c r="AD47" s="162">
        <v>0</v>
      </c>
      <c r="AE47" s="161">
        <v>20473999.760840006</v>
      </c>
      <c r="AF47" s="161"/>
      <c r="AG47" s="161" t="s">
        <v>943</v>
      </c>
      <c r="AH47" s="162"/>
      <c r="AI47" s="161">
        <v>21702439.746490408</v>
      </c>
      <c r="AJ47" s="161"/>
      <c r="AK47" s="161" t="s">
        <v>943</v>
      </c>
      <c r="AL47" s="162"/>
      <c r="AM47" s="161">
        <v>23004586.131279834</v>
      </c>
      <c r="AN47" s="161"/>
      <c r="AO47" s="161" t="s">
        <v>943</v>
      </c>
      <c r="AP47" s="162"/>
      <c r="AQ47" s="161">
        <v>24384861.299156625</v>
      </c>
      <c r="AR47" s="161"/>
      <c r="AS47" s="161" t="s">
        <v>943</v>
      </c>
      <c r="AT47" s="162"/>
      <c r="AU47" s="161">
        <v>25847952.977106024</v>
      </c>
      <c r="AV47" s="161"/>
      <c r="AW47" s="161" t="s">
        <v>943</v>
      </c>
      <c r="AX47" s="162"/>
      <c r="AY47" s="161">
        <v>27398830.155732386</v>
      </c>
      <c r="AZ47" s="161"/>
      <c r="BA47" s="161" t="s">
        <v>943</v>
      </c>
      <c r="BB47" s="162"/>
      <c r="BC47" s="161">
        <v>29042759.965076331</v>
      </c>
      <c r="BD47" s="161"/>
      <c r="BE47" s="161" t="s">
        <v>943</v>
      </c>
      <c r="BF47" s="162"/>
      <c r="BG47" s="162">
        <v>30785325.562980913</v>
      </c>
      <c r="BH47" s="162"/>
      <c r="BI47" s="161" t="s">
        <v>943</v>
      </c>
      <c r="BJ47" s="162"/>
      <c r="BK47" s="162">
        <f t="shared" si="0"/>
        <v>240177636.61266252</v>
      </c>
      <c r="BL47" s="163" t="s">
        <v>556</v>
      </c>
      <c r="BM47" s="163" t="s">
        <v>1651</v>
      </c>
      <c r="BN47" s="163" t="s">
        <v>1652</v>
      </c>
      <c r="BO47" s="163" t="s">
        <v>944</v>
      </c>
      <c r="BP47" s="163" t="s">
        <v>1653</v>
      </c>
      <c r="BQ47" s="163" t="s">
        <v>1658</v>
      </c>
    </row>
    <row r="48" spans="1:69" ht="15.65" customHeight="1">
      <c r="A48" s="259" t="s">
        <v>277</v>
      </c>
      <c r="B48" s="260" t="s">
        <v>524</v>
      </c>
      <c r="C48" s="259" t="s">
        <v>572</v>
      </c>
      <c r="D48" s="261" t="s">
        <v>945</v>
      </c>
      <c r="E48" s="256" t="s">
        <v>527</v>
      </c>
      <c r="F48" s="256" t="s">
        <v>528</v>
      </c>
      <c r="G48" s="256" t="s">
        <v>529</v>
      </c>
      <c r="H48" s="262">
        <v>0</v>
      </c>
      <c r="I48" s="262">
        <v>2018</v>
      </c>
      <c r="J48" s="263">
        <v>43678</v>
      </c>
      <c r="K48" s="263">
        <v>47118</v>
      </c>
      <c r="L48" s="271">
        <v>1</v>
      </c>
      <c r="M48" s="271">
        <v>1</v>
      </c>
      <c r="N48" s="271">
        <v>1</v>
      </c>
      <c r="O48" s="271">
        <v>1</v>
      </c>
      <c r="P48" s="271">
        <v>1</v>
      </c>
      <c r="Q48" s="271">
        <v>1</v>
      </c>
      <c r="R48" s="271">
        <v>1</v>
      </c>
      <c r="S48" s="271">
        <v>1</v>
      </c>
      <c r="T48" s="271">
        <v>1</v>
      </c>
      <c r="U48" s="271">
        <v>1</v>
      </c>
      <c r="V48" s="271">
        <v>1</v>
      </c>
      <c r="W48" s="161">
        <v>72272127.120000005</v>
      </c>
      <c r="X48" s="161">
        <v>72272127.120000005</v>
      </c>
      <c r="Y48" s="161" t="s">
        <v>943</v>
      </c>
      <c r="Z48" s="162">
        <v>0</v>
      </c>
      <c r="AA48" s="161">
        <v>76608454.747200012</v>
      </c>
      <c r="AB48" s="161">
        <v>76608454.747200012</v>
      </c>
      <c r="AC48" s="161" t="s">
        <v>943</v>
      </c>
      <c r="AD48" s="162">
        <v>0</v>
      </c>
      <c r="AE48" s="161">
        <v>81204962.032032013</v>
      </c>
      <c r="AF48" s="161"/>
      <c r="AG48" s="161" t="s">
        <v>943</v>
      </c>
      <c r="AH48" s="162"/>
      <c r="AI48" s="161">
        <v>86077259.753953934</v>
      </c>
      <c r="AJ48" s="161"/>
      <c r="AK48" s="161" t="s">
        <v>943</v>
      </c>
      <c r="AL48" s="162"/>
      <c r="AM48" s="161">
        <v>91241895.339191169</v>
      </c>
      <c r="AN48" s="161"/>
      <c r="AO48" s="161" t="s">
        <v>943</v>
      </c>
      <c r="AP48" s="162"/>
      <c r="AQ48" s="161">
        <v>96716409.059542641</v>
      </c>
      <c r="AR48" s="161"/>
      <c r="AS48" s="161" t="s">
        <v>943</v>
      </c>
      <c r="AT48" s="162"/>
      <c r="AU48" s="161">
        <v>102519393.6031152</v>
      </c>
      <c r="AV48" s="161"/>
      <c r="AW48" s="161" t="s">
        <v>943</v>
      </c>
      <c r="AX48" s="162"/>
      <c r="AY48" s="161">
        <v>108670557.21930212</v>
      </c>
      <c r="AZ48" s="161"/>
      <c r="BA48" s="161" t="s">
        <v>943</v>
      </c>
      <c r="BB48" s="162"/>
      <c r="BC48" s="161">
        <v>115190790.65246025</v>
      </c>
      <c r="BD48" s="161"/>
      <c r="BE48" s="161" t="s">
        <v>943</v>
      </c>
      <c r="BF48" s="162"/>
      <c r="BG48" s="162">
        <v>122102238.09160787</v>
      </c>
      <c r="BH48" s="162"/>
      <c r="BI48" s="161" t="s">
        <v>943</v>
      </c>
      <c r="BJ48" s="162"/>
      <c r="BK48" s="162">
        <f t="shared" si="0"/>
        <v>952604087.61840534</v>
      </c>
      <c r="BL48" s="163" t="s">
        <v>1654</v>
      </c>
      <c r="BM48" s="163" t="s">
        <v>1655</v>
      </c>
      <c r="BN48" s="163" t="s">
        <v>1656</v>
      </c>
      <c r="BO48" s="163" t="s">
        <v>946</v>
      </c>
      <c r="BP48" s="163" t="s">
        <v>1657</v>
      </c>
      <c r="BQ48" s="163" t="s">
        <v>1658</v>
      </c>
    </row>
    <row r="49" spans="1:69" ht="15.65" customHeight="1">
      <c r="A49" s="259" t="s">
        <v>277</v>
      </c>
      <c r="B49" s="260" t="s">
        <v>1471</v>
      </c>
      <c r="C49" s="259" t="s">
        <v>1575</v>
      </c>
      <c r="D49" s="261" t="s">
        <v>947</v>
      </c>
      <c r="E49" s="256" t="s">
        <v>537</v>
      </c>
      <c r="F49" s="256" t="s">
        <v>538</v>
      </c>
      <c r="G49" s="256" t="s">
        <v>539</v>
      </c>
      <c r="H49" s="262">
        <v>0</v>
      </c>
      <c r="I49" s="262">
        <v>2018</v>
      </c>
      <c r="J49" s="263">
        <v>43678</v>
      </c>
      <c r="K49" s="263">
        <v>47118</v>
      </c>
      <c r="L49" s="271">
        <v>1</v>
      </c>
      <c r="M49" s="271">
        <v>1</v>
      </c>
      <c r="N49" s="271">
        <v>1</v>
      </c>
      <c r="O49" s="271">
        <v>1</v>
      </c>
      <c r="P49" s="271">
        <v>1</v>
      </c>
      <c r="Q49" s="271">
        <v>1</v>
      </c>
      <c r="R49" s="271">
        <v>1</v>
      </c>
      <c r="S49" s="271">
        <v>1</v>
      </c>
      <c r="T49" s="271">
        <v>1</v>
      </c>
      <c r="U49" s="271">
        <v>1</v>
      </c>
      <c r="V49" s="271">
        <v>1</v>
      </c>
      <c r="W49" s="161">
        <v>72272127.120000005</v>
      </c>
      <c r="X49" s="161">
        <v>72272127.120000005</v>
      </c>
      <c r="Y49" s="161" t="s">
        <v>943</v>
      </c>
      <c r="Z49" s="162">
        <v>0</v>
      </c>
      <c r="AA49" s="161">
        <v>76608454.747200012</v>
      </c>
      <c r="AB49" s="161">
        <v>76608454.747200012</v>
      </c>
      <c r="AC49" s="161" t="s">
        <v>943</v>
      </c>
      <c r="AD49" s="162">
        <v>0</v>
      </c>
      <c r="AE49" s="161">
        <v>81204962.032032013</v>
      </c>
      <c r="AF49" s="161"/>
      <c r="AG49" s="161" t="s">
        <v>943</v>
      </c>
      <c r="AH49" s="162"/>
      <c r="AI49" s="161">
        <v>86077259.753953934</v>
      </c>
      <c r="AJ49" s="161"/>
      <c r="AK49" s="161" t="s">
        <v>943</v>
      </c>
      <c r="AL49" s="162"/>
      <c r="AM49" s="161">
        <v>91241895.339191169</v>
      </c>
      <c r="AN49" s="161"/>
      <c r="AO49" s="161" t="s">
        <v>943</v>
      </c>
      <c r="AP49" s="162"/>
      <c r="AQ49" s="161">
        <v>96716409.059542641</v>
      </c>
      <c r="AR49" s="161"/>
      <c r="AS49" s="161" t="s">
        <v>943</v>
      </c>
      <c r="AT49" s="162"/>
      <c r="AU49" s="161">
        <v>102519393.6031152</v>
      </c>
      <c r="AV49" s="161"/>
      <c r="AW49" s="161" t="s">
        <v>943</v>
      </c>
      <c r="AX49" s="162"/>
      <c r="AY49" s="161">
        <v>108670557.21930212</v>
      </c>
      <c r="AZ49" s="161"/>
      <c r="BA49" s="161" t="s">
        <v>943</v>
      </c>
      <c r="BB49" s="162"/>
      <c r="BC49" s="161">
        <v>115190790.65246025</v>
      </c>
      <c r="BD49" s="161"/>
      <c r="BE49" s="161" t="s">
        <v>943</v>
      </c>
      <c r="BF49" s="162"/>
      <c r="BG49" s="162">
        <v>122102238.09160787</v>
      </c>
      <c r="BH49" s="162"/>
      <c r="BI49" s="161" t="s">
        <v>943</v>
      </c>
      <c r="BJ49" s="162"/>
      <c r="BK49" s="162">
        <f t="shared" si="0"/>
        <v>952604087.61840534</v>
      </c>
      <c r="BL49" s="163" t="s">
        <v>1654</v>
      </c>
      <c r="BM49" s="163" t="s">
        <v>1655</v>
      </c>
      <c r="BN49" s="163" t="s">
        <v>1656</v>
      </c>
      <c r="BO49" s="163" t="s">
        <v>946</v>
      </c>
      <c r="BP49" s="163" t="s">
        <v>1657</v>
      </c>
      <c r="BQ49" s="163" t="s">
        <v>1658</v>
      </c>
    </row>
    <row r="50" spans="1:69" ht="15.65" customHeight="1">
      <c r="A50" s="259" t="s">
        <v>277</v>
      </c>
      <c r="B50" s="260" t="s">
        <v>544</v>
      </c>
      <c r="C50" s="259" t="s">
        <v>545</v>
      </c>
      <c r="D50" s="261" t="s">
        <v>948</v>
      </c>
      <c r="E50" s="256" t="s">
        <v>547</v>
      </c>
      <c r="F50" s="256" t="s">
        <v>548</v>
      </c>
      <c r="G50" s="256" t="s">
        <v>245</v>
      </c>
      <c r="H50" s="262">
        <v>87.5</v>
      </c>
      <c r="I50" s="262" t="s">
        <v>549</v>
      </c>
      <c r="J50" s="263">
        <v>43678</v>
      </c>
      <c r="K50" s="263">
        <v>47118</v>
      </c>
      <c r="L50" s="293">
        <v>75.363636363636374</v>
      </c>
      <c r="M50" s="293">
        <v>77.545454545454561</v>
      </c>
      <c r="N50" s="293">
        <v>79.727272727272748</v>
      </c>
      <c r="O50" s="293">
        <v>81.909090909090935</v>
      </c>
      <c r="P50" s="293">
        <v>84.090909090909122</v>
      </c>
      <c r="Q50" s="293">
        <v>86.272727272727309</v>
      </c>
      <c r="R50" s="293">
        <v>88.454545454545496</v>
      </c>
      <c r="S50" s="293">
        <v>90.636363636363683</v>
      </c>
      <c r="T50" s="293">
        <v>92.81818181818187</v>
      </c>
      <c r="U50" s="293">
        <v>95.000000000000057</v>
      </c>
      <c r="V50" s="293">
        <v>95</v>
      </c>
      <c r="W50" s="161">
        <v>72272127.120000005</v>
      </c>
      <c r="X50" s="161">
        <v>72272127.120000005</v>
      </c>
      <c r="Y50" s="161" t="s">
        <v>943</v>
      </c>
      <c r="Z50" s="162">
        <v>0</v>
      </c>
      <c r="AA50" s="161">
        <v>76608454.747200012</v>
      </c>
      <c r="AB50" s="161">
        <v>76608454.747200012</v>
      </c>
      <c r="AC50" s="161" t="s">
        <v>943</v>
      </c>
      <c r="AD50" s="162">
        <v>0</v>
      </c>
      <c r="AE50" s="161">
        <v>81204962.032032013</v>
      </c>
      <c r="AF50" s="161"/>
      <c r="AG50" s="161" t="s">
        <v>943</v>
      </c>
      <c r="AH50" s="162"/>
      <c r="AI50" s="161">
        <v>86077259.753953934</v>
      </c>
      <c r="AJ50" s="161"/>
      <c r="AK50" s="161" t="s">
        <v>943</v>
      </c>
      <c r="AL50" s="162"/>
      <c r="AM50" s="161">
        <v>91241895.339191169</v>
      </c>
      <c r="AN50" s="161"/>
      <c r="AO50" s="161" t="s">
        <v>943</v>
      </c>
      <c r="AP50" s="162"/>
      <c r="AQ50" s="161">
        <v>96716409.059542641</v>
      </c>
      <c r="AR50" s="161"/>
      <c r="AS50" s="161" t="s">
        <v>943</v>
      </c>
      <c r="AT50" s="162"/>
      <c r="AU50" s="161">
        <v>102519393.6031152</v>
      </c>
      <c r="AV50" s="161"/>
      <c r="AW50" s="161" t="s">
        <v>943</v>
      </c>
      <c r="AX50" s="162"/>
      <c r="AY50" s="161">
        <v>108670557.21930212</v>
      </c>
      <c r="AZ50" s="161"/>
      <c r="BA50" s="161" t="s">
        <v>943</v>
      </c>
      <c r="BB50" s="162"/>
      <c r="BC50" s="161">
        <v>115190790.65246025</v>
      </c>
      <c r="BD50" s="161"/>
      <c r="BE50" s="161" t="s">
        <v>943</v>
      </c>
      <c r="BF50" s="162"/>
      <c r="BG50" s="162">
        <v>122102238.09160787</v>
      </c>
      <c r="BH50" s="162"/>
      <c r="BI50" s="161" t="s">
        <v>943</v>
      </c>
      <c r="BJ50" s="162"/>
      <c r="BK50" s="162">
        <f t="shared" si="0"/>
        <v>952604087.61840534</v>
      </c>
      <c r="BL50" s="163" t="s">
        <v>1654</v>
      </c>
      <c r="BM50" s="163" t="s">
        <v>1655</v>
      </c>
      <c r="BN50" s="163" t="s">
        <v>1656</v>
      </c>
      <c r="BO50" s="163" t="s">
        <v>946</v>
      </c>
      <c r="BP50" s="163" t="s">
        <v>1657</v>
      </c>
      <c r="BQ50" s="163" t="s">
        <v>1658</v>
      </c>
    </row>
    <row r="51" spans="1:69" ht="15.65" customHeight="1">
      <c r="A51" s="259" t="s">
        <v>277</v>
      </c>
      <c r="B51" s="260" t="s">
        <v>550</v>
      </c>
      <c r="C51" s="259" t="s">
        <v>551</v>
      </c>
      <c r="D51" s="261" t="s">
        <v>949</v>
      </c>
      <c r="E51" s="256" t="s">
        <v>553</v>
      </c>
      <c r="F51" s="256" t="s">
        <v>554</v>
      </c>
      <c r="G51" s="256" t="s">
        <v>555</v>
      </c>
      <c r="H51" s="262">
        <v>0</v>
      </c>
      <c r="I51" s="262">
        <v>2018</v>
      </c>
      <c r="J51" s="263">
        <v>43678</v>
      </c>
      <c r="K51" s="263">
        <v>47118</v>
      </c>
      <c r="L51" s="271">
        <v>0</v>
      </c>
      <c r="M51" s="271">
        <v>1</v>
      </c>
      <c r="N51" s="271">
        <v>1</v>
      </c>
      <c r="O51" s="271">
        <v>1</v>
      </c>
      <c r="P51" s="271">
        <v>1</v>
      </c>
      <c r="Q51" s="271">
        <v>1</v>
      </c>
      <c r="R51" s="271">
        <v>1</v>
      </c>
      <c r="S51" s="271">
        <v>1</v>
      </c>
      <c r="T51" s="271">
        <v>1</v>
      </c>
      <c r="U51" s="271">
        <v>1</v>
      </c>
      <c r="V51" s="271">
        <v>1</v>
      </c>
      <c r="W51" s="161">
        <v>0</v>
      </c>
      <c r="X51" s="161">
        <v>0</v>
      </c>
      <c r="Y51" s="161" t="s">
        <v>943</v>
      </c>
      <c r="Z51" s="162">
        <v>0</v>
      </c>
      <c r="AA51" s="161">
        <v>0</v>
      </c>
      <c r="AB51" s="161">
        <v>0</v>
      </c>
      <c r="AC51" s="161" t="s">
        <v>943</v>
      </c>
      <c r="AD51" s="162">
        <v>0</v>
      </c>
      <c r="AE51" s="161">
        <v>0</v>
      </c>
      <c r="AF51" s="161"/>
      <c r="AG51" s="161" t="s">
        <v>943</v>
      </c>
      <c r="AH51" s="162"/>
      <c r="AI51" s="161">
        <v>0</v>
      </c>
      <c r="AJ51" s="161"/>
      <c r="AK51" s="161" t="s">
        <v>943</v>
      </c>
      <c r="AL51" s="162"/>
      <c r="AM51" s="161">
        <v>0</v>
      </c>
      <c r="AN51" s="161"/>
      <c r="AO51" s="161" t="s">
        <v>943</v>
      </c>
      <c r="AP51" s="162"/>
      <c r="AQ51" s="161">
        <v>0</v>
      </c>
      <c r="AR51" s="161"/>
      <c r="AS51" s="161" t="s">
        <v>943</v>
      </c>
      <c r="AT51" s="162"/>
      <c r="AU51" s="161">
        <v>0</v>
      </c>
      <c r="AV51" s="161"/>
      <c r="AW51" s="161" t="s">
        <v>943</v>
      </c>
      <c r="AX51" s="162"/>
      <c r="AY51" s="161">
        <v>0</v>
      </c>
      <c r="AZ51" s="161"/>
      <c r="BA51" s="161" t="s">
        <v>943</v>
      </c>
      <c r="BB51" s="162"/>
      <c r="BC51" s="161">
        <v>0</v>
      </c>
      <c r="BD51" s="161"/>
      <c r="BE51" s="161" t="s">
        <v>943</v>
      </c>
      <c r="BF51" s="162"/>
      <c r="BG51" s="162">
        <v>0</v>
      </c>
      <c r="BH51" s="162"/>
      <c r="BI51" s="161" t="s">
        <v>943</v>
      </c>
      <c r="BJ51" s="162"/>
      <c r="BK51" s="162">
        <f t="shared" si="0"/>
        <v>0</v>
      </c>
      <c r="BL51" s="163" t="s">
        <v>1654</v>
      </c>
      <c r="BM51" s="163" t="s">
        <v>1655</v>
      </c>
      <c r="BN51" s="163" t="s">
        <v>1656</v>
      </c>
      <c r="BO51" s="163" t="s">
        <v>950</v>
      </c>
      <c r="BP51" s="163" t="s">
        <v>1657</v>
      </c>
      <c r="BQ51" s="163" t="s">
        <v>1658</v>
      </c>
    </row>
    <row r="52" spans="1:69" ht="15.65" customHeight="1">
      <c r="A52" s="259" t="s">
        <v>277</v>
      </c>
      <c r="B52" s="260" t="s">
        <v>560</v>
      </c>
      <c r="C52" s="259" t="s">
        <v>561</v>
      </c>
      <c r="D52" s="261" t="s">
        <v>951</v>
      </c>
      <c r="E52" s="256" t="s">
        <v>563</v>
      </c>
      <c r="F52" s="256" t="s">
        <v>564</v>
      </c>
      <c r="G52" s="256" t="s">
        <v>565</v>
      </c>
      <c r="H52" s="262">
        <v>0</v>
      </c>
      <c r="I52" s="262">
        <v>2018</v>
      </c>
      <c r="J52" s="263">
        <v>43678</v>
      </c>
      <c r="K52" s="263">
        <v>47118</v>
      </c>
      <c r="L52" s="271">
        <v>1</v>
      </c>
      <c r="M52" s="271">
        <v>1</v>
      </c>
      <c r="N52" s="271">
        <v>1</v>
      </c>
      <c r="O52" s="271">
        <v>1</v>
      </c>
      <c r="P52" s="271">
        <v>1</v>
      </c>
      <c r="Q52" s="271">
        <v>1</v>
      </c>
      <c r="R52" s="271">
        <v>1</v>
      </c>
      <c r="S52" s="271">
        <v>1</v>
      </c>
      <c r="T52" s="271">
        <v>1</v>
      </c>
      <c r="U52" s="271">
        <v>1</v>
      </c>
      <c r="V52" s="271">
        <v>1</v>
      </c>
      <c r="W52" s="161">
        <v>3796677.2600000002</v>
      </c>
      <c r="X52" s="161">
        <v>3796677.2600000002</v>
      </c>
      <c r="Y52" s="161" t="s">
        <v>943</v>
      </c>
      <c r="Z52" s="162">
        <v>0</v>
      </c>
      <c r="AA52" s="161">
        <v>4024477.8956000004</v>
      </c>
      <c r="AB52" s="161">
        <v>4024477.8956000004</v>
      </c>
      <c r="AC52" s="161" t="s">
        <v>943</v>
      </c>
      <c r="AD52" s="162">
        <v>0</v>
      </c>
      <c r="AE52" s="161">
        <v>4265946.5693360008</v>
      </c>
      <c r="AF52" s="161"/>
      <c r="AG52" s="161" t="s">
        <v>943</v>
      </c>
      <c r="AH52" s="162"/>
      <c r="AI52" s="161">
        <v>4521903.3634961611</v>
      </c>
      <c r="AJ52" s="161"/>
      <c r="AK52" s="161" t="s">
        <v>943</v>
      </c>
      <c r="AL52" s="162"/>
      <c r="AM52" s="161">
        <v>4793217.5653059306</v>
      </c>
      <c r="AN52" s="161"/>
      <c r="AO52" s="161" t="s">
        <v>943</v>
      </c>
      <c r="AP52" s="162"/>
      <c r="AQ52" s="161">
        <v>5080810.6192242866</v>
      </c>
      <c r="AR52" s="161"/>
      <c r="AS52" s="161" t="s">
        <v>943</v>
      </c>
      <c r="AT52" s="162"/>
      <c r="AU52" s="161">
        <v>5385659.2563777445</v>
      </c>
      <c r="AV52" s="161"/>
      <c r="AW52" s="161" t="s">
        <v>943</v>
      </c>
      <c r="AX52" s="162"/>
      <c r="AY52" s="161">
        <v>5708798.8117604097</v>
      </c>
      <c r="AZ52" s="161"/>
      <c r="BA52" s="161" t="s">
        <v>943</v>
      </c>
      <c r="BB52" s="162"/>
      <c r="BC52" s="161">
        <v>6051326.740466035</v>
      </c>
      <c r="BD52" s="161"/>
      <c r="BE52" s="161" t="s">
        <v>943</v>
      </c>
      <c r="BF52" s="162"/>
      <c r="BG52" s="162">
        <v>6414406.3448939975</v>
      </c>
      <c r="BH52" s="162"/>
      <c r="BI52" s="161" t="s">
        <v>943</v>
      </c>
      <c r="BJ52" s="162"/>
      <c r="BK52" s="162">
        <f t="shared" si="0"/>
        <v>50043224.426460572</v>
      </c>
      <c r="BL52" s="163" t="s">
        <v>1654</v>
      </c>
      <c r="BM52" s="163" t="s">
        <v>1655</v>
      </c>
      <c r="BN52" s="163" t="s">
        <v>1656</v>
      </c>
      <c r="BO52" s="163" t="s">
        <v>946</v>
      </c>
      <c r="BP52" s="163" t="s">
        <v>1657</v>
      </c>
      <c r="BQ52" s="163" t="s">
        <v>1658</v>
      </c>
    </row>
    <row r="53" spans="1:69" ht="15.65" customHeight="1">
      <c r="A53" s="259" t="s">
        <v>285</v>
      </c>
      <c r="B53" s="260" t="s">
        <v>513</v>
      </c>
      <c r="C53" s="259" t="s">
        <v>514</v>
      </c>
      <c r="D53" s="261" t="s">
        <v>706</v>
      </c>
      <c r="E53" s="256" t="s">
        <v>516</v>
      </c>
      <c r="F53" s="256" t="s">
        <v>517</v>
      </c>
      <c r="G53" s="256" t="s">
        <v>518</v>
      </c>
      <c r="H53" s="262">
        <v>0</v>
      </c>
      <c r="I53" s="262">
        <v>2018</v>
      </c>
      <c r="J53" s="263">
        <v>43678</v>
      </c>
      <c r="K53" s="263">
        <v>47118</v>
      </c>
      <c r="L53" s="271">
        <v>0</v>
      </c>
      <c r="M53" s="271">
        <v>1</v>
      </c>
      <c r="N53" s="271">
        <v>1</v>
      </c>
      <c r="O53" s="271">
        <v>1</v>
      </c>
      <c r="P53" s="271">
        <v>1</v>
      </c>
      <c r="Q53" s="271">
        <v>1</v>
      </c>
      <c r="R53" s="271">
        <v>1</v>
      </c>
      <c r="S53" s="271">
        <v>1</v>
      </c>
      <c r="T53" s="271">
        <v>1</v>
      </c>
      <c r="U53" s="271">
        <v>1</v>
      </c>
      <c r="V53" s="271">
        <v>1</v>
      </c>
      <c r="W53" s="161">
        <v>0</v>
      </c>
      <c r="X53" s="161">
        <v>0</v>
      </c>
      <c r="Y53" s="161" t="s">
        <v>707</v>
      </c>
      <c r="Z53" s="162"/>
      <c r="AA53" s="161"/>
      <c r="AB53" s="161"/>
      <c r="AC53" s="161"/>
      <c r="AD53" s="162"/>
      <c r="AE53" s="161"/>
      <c r="AF53" s="161"/>
      <c r="AG53" s="161"/>
      <c r="AH53" s="162"/>
      <c r="AI53" s="161"/>
      <c r="AJ53" s="161"/>
      <c r="AK53" s="161"/>
      <c r="AL53" s="162"/>
      <c r="AM53" s="161"/>
      <c r="AN53" s="161"/>
      <c r="AO53" s="161"/>
      <c r="AP53" s="162"/>
      <c r="AQ53" s="161"/>
      <c r="AR53" s="161"/>
      <c r="AS53" s="161"/>
      <c r="AT53" s="162"/>
      <c r="AU53" s="161"/>
      <c r="AV53" s="161"/>
      <c r="AW53" s="161"/>
      <c r="AX53" s="162"/>
      <c r="AY53" s="161"/>
      <c r="AZ53" s="161"/>
      <c r="BA53" s="161"/>
      <c r="BB53" s="162"/>
      <c r="BC53" s="161"/>
      <c r="BD53" s="161"/>
      <c r="BE53" s="161"/>
      <c r="BF53" s="162"/>
      <c r="BG53" s="162"/>
      <c r="BH53" s="162"/>
      <c r="BI53" s="161"/>
      <c r="BJ53" s="162"/>
      <c r="BK53" s="162">
        <f t="shared" si="0"/>
        <v>0</v>
      </c>
      <c r="BL53" s="163" t="s">
        <v>1666</v>
      </c>
      <c r="BM53" s="163" t="s">
        <v>1667</v>
      </c>
      <c r="BN53" s="163" t="s">
        <v>1668</v>
      </c>
      <c r="BO53" s="163">
        <v>4320410</v>
      </c>
      <c r="BP53" s="163" t="s">
        <v>1669</v>
      </c>
      <c r="BQ53" s="163" t="s">
        <v>1669</v>
      </c>
    </row>
    <row r="54" spans="1:69" ht="15.65" customHeight="1">
      <c r="A54" s="259" t="s">
        <v>285</v>
      </c>
      <c r="B54" s="260" t="s">
        <v>1471</v>
      </c>
      <c r="C54" s="259" t="s">
        <v>1575</v>
      </c>
      <c r="D54" s="261" t="s">
        <v>710</v>
      </c>
      <c r="E54" s="256" t="s">
        <v>537</v>
      </c>
      <c r="F54" s="256" t="s">
        <v>538</v>
      </c>
      <c r="G54" s="256" t="s">
        <v>539</v>
      </c>
      <c r="H54" s="262">
        <v>0</v>
      </c>
      <c r="I54" s="262">
        <v>2018</v>
      </c>
      <c r="J54" s="263">
        <v>43678</v>
      </c>
      <c r="K54" s="263">
        <v>47118</v>
      </c>
      <c r="L54" s="271">
        <v>1</v>
      </c>
      <c r="M54" s="271">
        <v>1</v>
      </c>
      <c r="N54" s="271">
        <v>1</v>
      </c>
      <c r="O54" s="271">
        <v>1</v>
      </c>
      <c r="P54" s="271">
        <v>1</v>
      </c>
      <c r="Q54" s="271">
        <v>1</v>
      </c>
      <c r="R54" s="271">
        <v>1</v>
      </c>
      <c r="S54" s="271">
        <v>1</v>
      </c>
      <c r="T54" s="271">
        <v>1</v>
      </c>
      <c r="U54" s="271">
        <v>1</v>
      </c>
      <c r="V54" s="271">
        <v>1</v>
      </c>
      <c r="W54" s="161">
        <v>0</v>
      </c>
      <c r="X54" s="161">
        <v>0</v>
      </c>
      <c r="Y54" s="161" t="s">
        <v>707</v>
      </c>
      <c r="Z54" s="162"/>
      <c r="AA54" s="161"/>
      <c r="AB54" s="161"/>
      <c r="AC54" s="161"/>
      <c r="AD54" s="162"/>
      <c r="AE54" s="161"/>
      <c r="AF54" s="161"/>
      <c r="AG54" s="161"/>
      <c r="AH54" s="162"/>
      <c r="AI54" s="161"/>
      <c r="AJ54" s="161"/>
      <c r="AK54" s="161"/>
      <c r="AL54" s="162"/>
      <c r="AM54" s="161"/>
      <c r="AN54" s="161"/>
      <c r="AO54" s="161"/>
      <c r="AP54" s="162"/>
      <c r="AQ54" s="161"/>
      <c r="AR54" s="161"/>
      <c r="AS54" s="161"/>
      <c r="AT54" s="162"/>
      <c r="AU54" s="161"/>
      <c r="AV54" s="161"/>
      <c r="AW54" s="161"/>
      <c r="AX54" s="162"/>
      <c r="AY54" s="161"/>
      <c r="AZ54" s="161"/>
      <c r="BA54" s="161"/>
      <c r="BB54" s="162"/>
      <c r="BC54" s="161"/>
      <c r="BD54" s="161"/>
      <c r="BE54" s="161"/>
      <c r="BF54" s="162"/>
      <c r="BG54" s="162"/>
      <c r="BH54" s="162"/>
      <c r="BI54" s="161"/>
      <c r="BJ54" s="162"/>
      <c r="BK54" s="162">
        <f t="shared" si="0"/>
        <v>0</v>
      </c>
      <c r="BL54" s="163" t="s">
        <v>708</v>
      </c>
      <c r="BM54" s="163" t="s">
        <v>709</v>
      </c>
      <c r="BN54" s="163" t="s">
        <v>1670</v>
      </c>
      <c r="BO54" s="163">
        <v>4320410</v>
      </c>
      <c r="BP54" s="163" t="s">
        <v>1671</v>
      </c>
      <c r="BQ54" s="163" t="s">
        <v>1669</v>
      </c>
    </row>
    <row r="55" spans="1:69" ht="15.65" customHeight="1">
      <c r="A55" s="259" t="s">
        <v>285</v>
      </c>
      <c r="B55" s="260" t="s">
        <v>544</v>
      </c>
      <c r="C55" s="259" t="s">
        <v>545</v>
      </c>
      <c r="D55" s="261" t="s">
        <v>711</v>
      </c>
      <c r="E55" s="256" t="s">
        <v>547</v>
      </c>
      <c r="F55" s="256" t="s">
        <v>548</v>
      </c>
      <c r="G55" s="256" t="s">
        <v>245</v>
      </c>
      <c r="H55" s="262">
        <v>94.5</v>
      </c>
      <c r="I55" s="262" t="s">
        <v>549</v>
      </c>
      <c r="J55" s="263">
        <v>43678</v>
      </c>
      <c r="K55" s="263">
        <v>47118</v>
      </c>
      <c r="L55" s="293">
        <v>75.363636363636374</v>
      </c>
      <c r="M55" s="293">
        <v>77.545454545454561</v>
      </c>
      <c r="N55" s="293">
        <v>79.727272727272748</v>
      </c>
      <c r="O55" s="293">
        <v>81.909090909090935</v>
      </c>
      <c r="P55" s="293">
        <v>84.090909090909122</v>
      </c>
      <c r="Q55" s="293">
        <v>86.272727272727309</v>
      </c>
      <c r="R55" s="293">
        <v>88.454545454545496</v>
      </c>
      <c r="S55" s="293">
        <v>90.636363636363683</v>
      </c>
      <c r="T55" s="293">
        <v>92.81818181818187</v>
      </c>
      <c r="U55" s="293">
        <v>95.000000000000057</v>
      </c>
      <c r="V55" s="293">
        <v>95</v>
      </c>
      <c r="W55" s="161">
        <v>3943476</v>
      </c>
      <c r="X55" s="161">
        <v>3943476</v>
      </c>
      <c r="Y55" s="161" t="s">
        <v>707</v>
      </c>
      <c r="Z55" s="162">
        <v>7032</v>
      </c>
      <c r="AA55" s="161"/>
      <c r="AB55" s="161"/>
      <c r="AC55" s="161"/>
      <c r="AD55" s="162"/>
      <c r="AE55" s="161"/>
      <c r="AF55" s="161"/>
      <c r="AG55" s="161"/>
      <c r="AH55" s="162"/>
      <c r="AI55" s="161"/>
      <c r="AJ55" s="161"/>
      <c r="AK55" s="161"/>
      <c r="AL55" s="162"/>
      <c r="AM55" s="161"/>
      <c r="AN55" s="161"/>
      <c r="AO55" s="161"/>
      <c r="AP55" s="162"/>
      <c r="AQ55" s="161"/>
      <c r="AR55" s="161"/>
      <c r="AS55" s="161"/>
      <c r="AT55" s="162"/>
      <c r="AU55" s="161"/>
      <c r="AV55" s="161"/>
      <c r="AW55" s="161"/>
      <c r="AX55" s="162"/>
      <c r="AY55" s="161"/>
      <c r="AZ55" s="161"/>
      <c r="BA55" s="161"/>
      <c r="BB55" s="162"/>
      <c r="BC55" s="161"/>
      <c r="BD55" s="161"/>
      <c r="BE55" s="161"/>
      <c r="BF55" s="162"/>
      <c r="BG55" s="162"/>
      <c r="BH55" s="162"/>
      <c r="BI55" s="161"/>
      <c r="BJ55" s="162"/>
      <c r="BK55" s="162">
        <f t="shared" si="0"/>
        <v>3943476</v>
      </c>
      <c r="BL55" s="163" t="s">
        <v>708</v>
      </c>
      <c r="BM55" s="163" t="s">
        <v>709</v>
      </c>
      <c r="BN55" s="163" t="s">
        <v>1670</v>
      </c>
      <c r="BO55" s="163">
        <v>4320410</v>
      </c>
      <c r="BP55" s="163" t="s">
        <v>1671</v>
      </c>
      <c r="BQ55" s="163" t="s">
        <v>1669</v>
      </c>
    </row>
    <row r="56" spans="1:69" ht="15.65" customHeight="1">
      <c r="A56" s="259" t="s">
        <v>285</v>
      </c>
      <c r="B56" s="260" t="s">
        <v>550</v>
      </c>
      <c r="C56" s="259" t="s">
        <v>551</v>
      </c>
      <c r="D56" s="261" t="s">
        <v>712</v>
      </c>
      <c r="E56" s="256" t="s">
        <v>553</v>
      </c>
      <c r="F56" s="256" t="s">
        <v>554</v>
      </c>
      <c r="G56" s="256" t="s">
        <v>555</v>
      </c>
      <c r="H56" s="262">
        <v>0</v>
      </c>
      <c r="I56" s="262">
        <v>2018</v>
      </c>
      <c r="J56" s="263">
        <v>43678</v>
      </c>
      <c r="K56" s="263">
        <v>47118</v>
      </c>
      <c r="L56" s="271">
        <v>1</v>
      </c>
      <c r="M56" s="271">
        <v>1</v>
      </c>
      <c r="N56" s="271">
        <v>1</v>
      </c>
      <c r="O56" s="271">
        <v>1</v>
      </c>
      <c r="P56" s="271">
        <v>1</v>
      </c>
      <c r="Q56" s="271">
        <v>1</v>
      </c>
      <c r="R56" s="271">
        <v>1</v>
      </c>
      <c r="S56" s="271">
        <v>1</v>
      </c>
      <c r="T56" s="271">
        <v>1</v>
      </c>
      <c r="U56" s="271">
        <v>1</v>
      </c>
      <c r="V56" s="271">
        <v>1</v>
      </c>
      <c r="W56" s="161">
        <v>15000000</v>
      </c>
      <c r="X56" s="161">
        <v>15000000</v>
      </c>
      <c r="Y56" s="161" t="s">
        <v>707</v>
      </c>
      <c r="Z56" s="162">
        <v>7032</v>
      </c>
      <c r="AA56" s="161"/>
      <c r="AB56" s="161"/>
      <c r="AC56" s="161"/>
      <c r="AD56" s="162"/>
      <c r="AE56" s="161"/>
      <c r="AF56" s="161"/>
      <c r="AG56" s="161"/>
      <c r="AH56" s="162"/>
      <c r="AI56" s="161"/>
      <c r="AJ56" s="161"/>
      <c r="AK56" s="161"/>
      <c r="AL56" s="162"/>
      <c r="AM56" s="161"/>
      <c r="AN56" s="161"/>
      <c r="AO56" s="161"/>
      <c r="AP56" s="162"/>
      <c r="AQ56" s="161"/>
      <c r="AR56" s="161"/>
      <c r="AS56" s="161"/>
      <c r="AT56" s="162"/>
      <c r="AU56" s="161"/>
      <c r="AV56" s="161"/>
      <c r="AW56" s="161"/>
      <c r="AX56" s="162"/>
      <c r="AY56" s="161"/>
      <c r="AZ56" s="161"/>
      <c r="BA56" s="161"/>
      <c r="BB56" s="162"/>
      <c r="BC56" s="161"/>
      <c r="BD56" s="161"/>
      <c r="BE56" s="161"/>
      <c r="BF56" s="162"/>
      <c r="BG56" s="162"/>
      <c r="BH56" s="162"/>
      <c r="BI56" s="161"/>
      <c r="BJ56" s="162"/>
      <c r="BK56" s="162">
        <f t="shared" si="0"/>
        <v>15000000</v>
      </c>
      <c r="BL56" s="163" t="s">
        <v>713</v>
      </c>
      <c r="BM56" s="163" t="s">
        <v>709</v>
      </c>
      <c r="BN56" s="163" t="s">
        <v>1670</v>
      </c>
      <c r="BO56" s="163">
        <v>4320410</v>
      </c>
      <c r="BP56" s="163" t="s">
        <v>1671</v>
      </c>
      <c r="BQ56" s="163" t="s">
        <v>1669</v>
      </c>
    </row>
    <row r="57" spans="1:69" ht="15.65" customHeight="1">
      <c r="A57" s="259" t="s">
        <v>285</v>
      </c>
      <c r="B57" s="260" t="s">
        <v>566</v>
      </c>
      <c r="C57" s="259" t="s">
        <v>1756</v>
      </c>
      <c r="D57" s="261" t="s">
        <v>1665</v>
      </c>
      <c r="E57" s="256" t="s">
        <v>1664</v>
      </c>
      <c r="F57" s="256" t="s">
        <v>1664</v>
      </c>
      <c r="G57" s="256" t="s">
        <v>1583</v>
      </c>
      <c r="H57" s="262">
        <v>0</v>
      </c>
      <c r="I57" s="262">
        <v>2018</v>
      </c>
      <c r="J57" s="263">
        <v>43678</v>
      </c>
      <c r="K57" s="263">
        <v>47118</v>
      </c>
      <c r="L57" s="271">
        <v>1</v>
      </c>
      <c r="M57" s="271">
        <v>1</v>
      </c>
      <c r="N57" s="271">
        <v>1</v>
      </c>
      <c r="O57" s="271">
        <v>1</v>
      </c>
      <c r="P57" s="271">
        <v>1</v>
      </c>
      <c r="Q57" s="271">
        <v>1</v>
      </c>
      <c r="R57" s="271">
        <v>1</v>
      </c>
      <c r="S57" s="271">
        <v>1</v>
      </c>
      <c r="T57" s="271">
        <v>1</v>
      </c>
      <c r="U57" s="271">
        <v>1</v>
      </c>
      <c r="V57" s="271">
        <v>1</v>
      </c>
      <c r="W57" s="161">
        <v>3000000</v>
      </c>
      <c r="X57" s="161">
        <v>3000000</v>
      </c>
      <c r="Y57" s="161" t="s">
        <v>707</v>
      </c>
      <c r="Z57" s="162">
        <v>7032</v>
      </c>
      <c r="AA57" s="161"/>
      <c r="AB57" s="161"/>
      <c r="AC57" s="161"/>
      <c r="AD57" s="162"/>
      <c r="AE57" s="161"/>
      <c r="AF57" s="161"/>
      <c r="AG57" s="161"/>
      <c r="AH57" s="162"/>
      <c r="AI57" s="161"/>
      <c r="AJ57" s="161"/>
      <c r="AK57" s="161"/>
      <c r="AL57" s="162"/>
      <c r="AM57" s="161"/>
      <c r="AN57" s="161"/>
      <c r="AO57" s="161"/>
      <c r="AP57" s="162"/>
      <c r="AQ57" s="161"/>
      <c r="AR57" s="161"/>
      <c r="AS57" s="161"/>
      <c r="AT57" s="162"/>
      <c r="AU57" s="161"/>
      <c r="AV57" s="161"/>
      <c r="AW57" s="161"/>
      <c r="AX57" s="162"/>
      <c r="AY57" s="161"/>
      <c r="AZ57" s="161"/>
      <c r="BA57" s="161"/>
      <c r="BB57" s="162"/>
      <c r="BC57" s="161"/>
      <c r="BD57" s="161"/>
      <c r="BE57" s="161"/>
      <c r="BF57" s="162"/>
      <c r="BG57" s="162"/>
      <c r="BH57" s="162"/>
      <c r="BI57" s="161"/>
      <c r="BJ57" s="162"/>
      <c r="BK57" s="162">
        <f t="shared" si="0"/>
        <v>3000000</v>
      </c>
      <c r="BL57" s="163" t="s">
        <v>713</v>
      </c>
      <c r="BM57" s="163" t="s">
        <v>709</v>
      </c>
      <c r="BN57" s="163" t="s">
        <v>1670</v>
      </c>
      <c r="BO57" s="163">
        <v>4320410</v>
      </c>
      <c r="BP57" s="163" t="s">
        <v>1671</v>
      </c>
      <c r="BQ57" s="163" t="s">
        <v>1669</v>
      </c>
    </row>
    <row r="58" spans="1:69" ht="15.65" customHeight="1">
      <c r="A58" s="259" t="s">
        <v>431</v>
      </c>
      <c r="B58" s="260" t="s">
        <v>513</v>
      </c>
      <c r="C58" s="259" t="s">
        <v>514</v>
      </c>
      <c r="D58" s="261" t="s">
        <v>1027</v>
      </c>
      <c r="E58" s="256" t="s">
        <v>516</v>
      </c>
      <c r="F58" s="256" t="s">
        <v>517</v>
      </c>
      <c r="G58" s="256" t="s">
        <v>518</v>
      </c>
      <c r="H58" s="262">
        <v>2</v>
      </c>
      <c r="I58" s="262">
        <v>2018</v>
      </c>
      <c r="J58" s="263">
        <v>43678</v>
      </c>
      <c r="K58" s="263">
        <v>47118</v>
      </c>
      <c r="L58" s="271">
        <v>1</v>
      </c>
      <c r="M58" s="271">
        <v>1</v>
      </c>
      <c r="N58" s="271">
        <v>1</v>
      </c>
      <c r="O58" s="271">
        <v>1</v>
      </c>
      <c r="P58" s="271">
        <v>1</v>
      </c>
      <c r="Q58" s="271">
        <v>1</v>
      </c>
      <c r="R58" s="271">
        <v>1</v>
      </c>
      <c r="S58" s="271">
        <v>1</v>
      </c>
      <c r="T58" s="271">
        <v>1</v>
      </c>
      <c r="U58" s="271">
        <v>1</v>
      </c>
      <c r="V58" s="271">
        <v>1</v>
      </c>
      <c r="W58" s="161"/>
      <c r="X58" s="161"/>
      <c r="Y58" s="161"/>
      <c r="Z58" s="162"/>
      <c r="AA58" s="161"/>
      <c r="AB58" s="161"/>
      <c r="AC58" s="161"/>
      <c r="AD58" s="162"/>
      <c r="AE58" s="161"/>
      <c r="AF58" s="161"/>
      <c r="AG58" s="161"/>
      <c r="AH58" s="162"/>
      <c r="AI58" s="161"/>
      <c r="AJ58" s="161"/>
      <c r="AK58" s="161"/>
      <c r="AL58" s="162"/>
      <c r="AM58" s="161"/>
      <c r="AN58" s="161"/>
      <c r="AO58" s="161"/>
      <c r="AP58" s="162"/>
      <c r="AQ58" s="161"/>
      <c r="AR58" s="161"/>
      <c r="AS58" s="161"/>
      <c r="AT58" s="162"/>
      <c r="AU58" s="161"/>
      <c r="AV58" s="161"/>
      <c r="AW58" s="161"/>
      <c r="AX58" s="162"/>
      <c r="AY58" s="161"/>
      <c r="AZ58" s="161"/>
      <c r="BA58" s="161"/>
      <c r="BB58" s="162"/>
      <c r="BC58" s="161"/>
      <c r="BD58" s="161"/>
      <c r="BE58" s="161"/>
      <c r="BF58" s="162"/>
      <c r="BG58" s="162"/>
      <c r="BH58" s="162"/>
      <c r="BI58" s="161"/>
      <c r="BJ58" s="162"/>
      <c r="BK58" s="162">
        <f t="shared" si="0"/>
        <v>0</v>
      </c>
      <c r="BL58" s="163" t="s">
        <v>556</v>
      </c>
      <c r="BM58" s="163" t="s">
        <v>1028</v>
      </c>
      <c r="BN58" s="163" t="s">
        <v>1029</v>
      </c>
      <c r="BO58" s="163">
        <v>3385958</v>
      </c>
      <c r="BP58" s="163" t="s">
        <v>1030</v>
      </c>
      <c r="BQ58" s="163" t="s">
        <v>1675</v>
      </c>
    </row>
    <row r="59" spans="1:69" ht="15.65" customHeight="1">
      <c r="A59" s="259" t="s">
        <v>431</v>
      </c>
      <c r="B59" s="260" t="s">
        <v>524</v>
      </c>
      <c r="C59" s="259" t="s">
        <v>572</v>
      </c>
      <c r="D59" s="261" t="s">
        <v>1031</v>
      </c>
      <c r="E59" s="256" t="s">
        <v>527</v>
      </c>
      <c r="F59" s="256" t="s">
        <v>528</v>
      </c>
      <c r="G59" s="256" t="s">
        <v>1032</v>
      </c>
      <c r="H59" s="262">
        <v>0</v>
      </c>
      <c r="I59" s="262">
        <v>2017</v>
      </c>
      <c r="J59" s="263">
        <v>43678</v>
      </c>
      <c r="K59" s="263">
        <v>47118</v>
      </c>
      <c r="L59" s="271">
        <v>1</v>
      </c>
      <c r="M59" s="271">
        <v>1</v>
      </c>
      <c r="N59" s="271">
        <v>1</v>
      </c>
      <c r="O59" s="271">
        <v>1</v>
      </c>
      <c r="P59" s="271">
        <v>1</v>
      </c>
      <c r="Q59" s="271">
        <v>1</v>
      </c>
      <c r="R59" s="271">
        <v>1</v>
      </c>
      <c r="S59" s="271">
        <v>1</v>
      </c>
      <c r="T59" s="271">
        <v>1</v>
      </c>
      <c r="U59" s="271">
        <v>1</v>
      </c>
      <c r="V59" s="271">
        <v>1</v>
      </c>
      <c r="W59" s="161"/>
      <c r="X59" s="161"/>
      <c r="Y59" s="161"/>
      <c r="Z59" s="162"/>
      <c r="AA59" s="161"/>
      <c r="AB59" s="161"/>
      <c r="AC59" s="161"/>
      <c r="AD59" s="162"/>
      <c r="AE59" s="161"/>
      <c r="AF59" s="161"/>
      <c r="AG59" s="161"/>
      <c r="AH59" s="162"/>
      <c r="AI59" s="161"/>
      <c r="AJ59" s="161"/>
      <c r="AK59" s="161"/>
      <c r="AL59" s="162"/>
      <c r="AM59" s="161"/>
      <c r="AN59" s="161"/>
      <c r="AO59" s="161"/>
      <c r="AP59" s="162"/>
      <c r="AQ59" s="161"/>
      <c r="AR59" s="161"/>
      <c r="AS59" s="161"/>
      <c r="AT59" s="162"/>
      <c r="AU59" s="161"/>
      <c r="AV59" s="161"/>
      <c r="AW59" s="161"/>
      <c r="AX59" s="162"/>
      <c r="AY59" s="161"/>
      <c r="AZ59" s="161"/>
      <c r="BA59" s="161"/>
      <c r="BB59" s="162"/>
      <c r="BC59" s="161"/>
      <c r="BD59" s="161"/>
      <c r="BE59" s="161"/>
      <c r="BF59" s="162"/>
      <c r="BG59" s="162"/>
      <c r="BH59" s="162"/>
      <c r="BI59" s="161"/>
      <c r="BJ59" s="162"/>
      <c r="BK59" s="162">
        <f t="shared" si="0"/>
        <v>0</v>
      </c>
      <c r="BL59" s="163" t="s">
        <v>1033</v>
      </c>
      <c r="BM59" s="163" t="s">
        <v>1034</v>
      </c>
      <c r="BN59" s="163" t="s">
        <v>1035</v>
      </c>
      <c r="BO59" s="163" t="s">
        <v>1036</v>
      </c>
      <c r="BP59" s="163" t="s">
        <v>1037</v>
      </c>
      <c r="BQ59" s="163" t="s">
        <v>1675</v>
      </c>
    </row>
    <row r="60" spans="1:69" ht="15.65" customHeight="1">
      <c r="A60" s="259" t="s">
        <v>431</v>
      </c>
      <c r="B60" s="260" t="s">
        <v>1471</v>
      </c>
      <c r="C60" s="259" t="s">
        <v>1038</v>
      </c>
      <c r="D60" s="261" t="s">
        <v>1039</v>
      </c>
      <c r="E60" s="256" t="s">
        <v>1040</v>
      </c>
      <c r="F60" s="256" t="s">
        <v>1041</v>
      </c>
      <c r="G60" s="256" t="s">
        <v>1042</v>
      </c>
      <c r="H60" s="262">
        <v>0</v>
      </c>
      <c r="I60" s="262">
        <v>2017</v>
      </c>
      <c r="J60" s="263">
        <v>43678</v>
      </c>
      <c r="K60" s="263">
        <v>47118</v>
      </c>
      <c r="L60" s="271">
        <v>1</v>
      </c>
      <c r="M60" s="271">
        <v>1</v>
      </c>
      <c r="N60" s="271">
        <v>1</v>
      </c>
      <c r="O60" s="271">
        <v>1</v>
      </c>
      <c r="P60" s="271">
        <v>1</v>
      </c>
      <c r="Q60" s="271">
        <v>1</v>
      </c>
      <c r="R60" s="271">
        <v>1</v>
      </c>
      <c r="S60" s="271">
        <v>1</v>
      </c>
      <c r="T60" s="271">
        <v>1</v>
      </c>
      <c r="U60" s="271">
        <v>1</v>
      </c>
      <c r="V60" s="271">
        <v>1</v>
      </c>
      <c r="W60" s="161"/>
      <c r="X60" s="161"/>
      <c r="Y60" s="161"/>
      <c r="Z60" s="162"/>
      <c r="AA60" s="161"/>
      <c r="AB60" s="161"/>
      <c r="AC60" s="161"/>
      <c r="AD60" s="162"/>
      <c r="AE60" s="161"/>
      <c r="AF60" s="161"/>
      <c r="AG60" s="161"/>
      <c r="AH60" s="162"/>
      <c r="AI60" s="161"/>
      <c r="AJ60" s="161"/>
      <c r="AK60" s="161"/>
      <c r="AL60" s="162"/>
      <c r="AM60" s="161"/>
      <c r="AN60" s="161"/>
      <c r="AO60" s="161"/>
      <c r="AP60" s="162"/>
      <c r="AQ60" s="161"/>
      <c r="AR60" s="161"/>
      <c r="AS60" s="161"/>
      <c r="AT60" s="162"/>
      <c r="AU60" s="161"/>
      <c r="AV60" s="161"/>
      <c r="AW60" s="161"/>
      <c r="AX60" s="162"/>
      <c r="AY60" s="161"/>
      <c r="AZ60" s="161"/>
      <c r="BA60" s="161"/>
      <c r="BB60" s="162"/>
      <c r="BC60" s="161"/>
      <c r="BD60" s="161"/>
      <c r="BE60" s="161"/>
      <c r="BF60" s="162"/>
      <c r="BG60" s="162"/>
      <c r="BH60" s="162"/>
      <c r="BI60" s="161"/>
      <c r="BJ60" s="162"/>
      <c r="BK60" s="162">
        <f t="shared" si="0"/>
        <v>0</v>
      </c>
      <c r="BL60" s="163" t="s">
        <v>1043</v>
      </c>
      <c r="BM60" s="163" t="s">
        <v>1044</v>
      </c>
      <c r="BN60" s="163" t="s">
        <v>1045</v>
      </c>
      <c r="BO60" s="163" t="s">
        <v>1046</v>
      </c>
      <c r="BP60" s="163" t="s">
        <v>1047</v>
      </c>
      <c r="BQ60" s="163" t="s">
        <v>1675</v>
      </c>
    </row>
    <row r="61" spans="1:69" ht="15.65" customHeight="1">
      <c r="A61" s="259" t="s">
        <v>431</v>
      </c>
      <c r="B61" s="260" t="s">
        <v>544</v>
      </c>
      <c r="C61" s="259" t="s">
        <v>545</v>
      </c>
      <c r="D61" s="261" t="s">
        <v>1049</v>
      </c>
      <c r="E61" s="256" t="s">
        <v>547</v>
      </c>
      <c r="F61" s="256" t="s">
        <v>548</v>
      </c>
      <c r="G61" s="256" t="s">
        <v>245</v>
      </c>
      <c r="H61" s="262">
        <v>92.7</v>
      </c>
      <c r="I61" s="262" t="s">
        <v>549</v>
      </c>
      <c r="J61" s="263">
        <v>43678</v>
      </c>
      <c r="K61" s="263">
        <v>47118</v>
      </c>
      <c r="L61" s="293">
        <v>75.363636363636374</v>
      </c>
      <c r="M61" s="293">
        <v>77.545454545454561</v>
      </c>
      <c r="N61" s="293">
        <v>79.727272727272748</v>
      </c>
      <c r="O61" s="293">
        <v>81.909090909090935</v>
      </c>
      <c r="P61" s="293">
        <v>84.090909090909122</v>
      </c>
      <c r="Q61" s="293">
        <v>86.272727272727309</v>
      </c>
      <c r="R61" s="293">
        <v>88.454545454545496</v>
      </c>
      <c r="S61" s="293">
        <v>90.636363636363683</v>
      </c>
      <c r="T61" s="293">
        <v>92.81818181818187</v>
      </c>
      <c r="U61" s="293">
        <v>95.000000000000057</v>
      </c>
      <c r="V61" s="293">
        <v>95</v>
      </c>
      <c r="W61" s="161"/>
      <c r="X61" s="161"/>
      <c r="Y61" s="161"/>
      <c r="Z61" s="162"/>
      <c r="AA61" s="161"/>
      <c r="AB61" s="161"/>
      <c r="AC61" s="161"/>
      <c r="AD61" s="162"/>
      <c r="AE61" s="161"/>
      <c r="AF61" s="161"/>
      <c r="AG61" s="161"/>
      <c r="AH61" s="162"/>
      <c r="AI61" s="161"/>
      <c r="AJ61" s="161"/>
      <c r="AK61" s="161"/>
      <c r="AL61" s="162"/>
      <c r="AM61" s="161"/>
      <c r="AN61" s="161"/>
      <c r="AO61" s="161"/>
      <c r="AP61" s="162"/>
      <c r="AQ61" s="161"/>
      <c r="AR61" s="161"/>
      <c r="AS61" s="161"/>
      <c r="AT61" s="162"/>
      <c r="AU61" s="161"/>
      <c r="AV61" s="161"/>
      <c r="AW61" s="161"/>
      <c r="AX61" s="162"/>
      <c r="AY61" s="161"/>
      <c r="AZ61" s="161"/>
      <c r="BA61" s="161"/>
      <c r="BB61" s="162"/>
      <c r="BC61" s="161"/>
      <c r="BD61" s="161"/>
      <c r="BE61" s="161"/>
      <c r="BF61" s="162"/>
      <c r="BG61" s="162"/>
      <c r="BH61" s="162"/>
      <c r="BI61" s="161"/>
      <c r="BJ61" s="162"/>
      <c r="BK61" s="162">
        <f t="shared" si="0"/>
        <v>0</v>
      </c>
      <c r="BL61" s="163" t="s">
        <v>1048</v>
      </c>
      <c r="BM61" s="163" t="s">
        <v>1050</v>
      </c>
      <c r="BN61" s="163" t="s">
        <v>1051</v>
      </c>
      <c r="BO61" s="163" t="s">
        <v>1052</v>
      </c>
      <c r="BP61" s="163" t="s">
        <v>1053</v>
      </c>
      <c r="BQ61" s="163" t="s">
        <v>1675</v>
      </c>
    </row>
    <row r="62" spans="1:69" ht="15.65" customHeight="1">
      <c r="A62" s="259" t="s">
        <v>431</v>
      </c>
      <c r="B62" s="260" t="s">
        <v>550</v>
      </c>
      <c r="C62" s="259" t="s">
        <v>551</v>
      </c>
      <c r="D62" s="261" t="s">
        <v>1054</v>
      </c>
      <c r="E62" s="256" t="s">
        <v>553</v>
      </c>
      <c r="F62" s="256" t="s">
        <v>554</v>
      </c>
      <c r="G62" s="256" t="s">
        <v>555</v>
      </c>
      <c r="H62" s="262">
        <v>0</v>
      </c>
      <c r="I62" s="262">
        <v>2018</v>
      </c>
      <c r="J62" s="263">
        <v>43678</v>
      </c>
      <c r="K62" s="263">
        <v>47118</v>
      </c>
      <c r="L62" s="271">
        <v>1</v>
      </c>
      <c r="M62" s="271">
        <v>1</v>
      </c>
      <c r="N62" s="271">
        <v>1</v>
      </c>
      <c r="O62" s="271">
        <v>1</v>
      </c>
      <c r="P62" s="271">
        <v>1</v>
      </c>
      <c r="Q62" s="271">
        <v>1</v>
      </c>
      <c r="R62" s="271">
        <v>1</v>
      </c>
      <c r="S62" s="271">
        <v>1</v>
      </c>
      <c r="T62" s="271">
        <v>1</v>
      </c>
      <c r="U62" s="271">
        <v>1</v>
      </c>
      <c r="V62" s="271">
        <v>1</v>
      </c>
      <c r="W62" s="161"/>
      <c r="X62" s="161"/>
      <c r="Y62" s="161"/>
      <c r="Z62" s="162"/>
      <c r="AA62" s="161"/>
      <c r="AB62" s="161"/>
      <c r="AC62" s="161"/>
      <c r="AD62" s="162"/>
      <c r="AE62" s="161"/>
      <c r="AF62" s="161"/>
      <c r="AG62" s="161"/>
      <c r="AH62" s="162"/>
      <c r="AI62" s="161"/>
      <c r="AJ62" s="161"/>
      <c r="AK62" s="161"/>
      <c r="AL62" s="162"/>
      <c r="AM62" s="161"/>
      <c r="AN62" s="161"/>
      <c r="AO62" s="161"/>
      <c r="AP62" s="162"/>
      <c r="AQ62" s="161"/>
      <c r="AR62" s="161"/>
      <c r="AS62" s="161"/>
      <c r="AT62" s="162"/>
      <c r="AU62" s="161"/>
      <c r="AV62" s="161"/>
      <c r="AW62" s="161"/>
      <c r="AX62" s="162"/>
      <c r="AY62" s="161"/>
      <c r="AZ62" s="161"/>
      <c r="BA62" s="161"/>
      <c r="BB62" s="162"/>
      <c r="BC62" s="161"/>
      <c r="BD62" s="161"/>
      <c r="BE62" s="161"/>
      <c r="BF62" s="162"/>
      <c r="BG62" s="162"/>
      <c r="BH62" s="162"/>
      <c r="BI62" s="161"/>
      <c r="BJ62" s="162"/>
      <c r="BK62" s="162">
        <f t="shared" si="0"/>
        <v>0</v>
      </c>
      <c r="BL62" s="163" t="s">
        <v>1055</v>
      </c>
      <c r="BM62" s="163" t="s">
        <v>1056</v>
      </c>
      <c r="BN62" s="163" t="s">
        <v>1057</v>
      </c>
      <c r="BO62" s="163" t="s">
        <v>1058</v>
      </c>
      <c r="BP62" s="163" t="s">
        <v>1059</v>
      </c>
      <c r="BQ62" s="163" t="s">
        <v>1675</v>
      </c>
    </row>
    <row r="63" spans="1:69" ht="15.65" customHeight="1">
      <c r="A63" s="259" t="s">
        <v>431</v>
      </c>
      <c r="B63" s="260" t="s">
        <v>560</v>
      </c>
      <c r="C63" s="259" t="s">
        <v>561</v>
      </c>
      <c r="D63" s="261" t="s">
        <v>1293</v>
      </c>
      <c r="E63" s="256" t="s">
        <v>563</v>
      </c>
      <c r="F63" s="256" t="s">
        <v>564</v>
      </c>
      <c r="G63" s="256" t="s">
        <v>565</v>
      </c>
      <c r="H63" s="262">
        <v>0</v>
      </c>
      <c r="I63" s="262">
        <v>2018</v>
      </c>
      <c r="J63" s="263">
        <v>43678</v>
      </c>
      <c r="K63" s="263">
        <v>47118</v>
      </c>
      <c r="L63" s="271">
        <v>1</v>
      </c>
      <c r="M63" s="271">
        <v>1</v>
      </c>
      <c r="N63" s="271">
        <v>1</v>
      </c>
      <c r="O63" s="271">
        <v>1</v>
      </c>
      <c r="P63" s="271">
        <v>1</v>
      </c>
      <c r="Q63" s="271">
        <v>1</v>
      </c>
      <c r="R63" s="271">
        <v>1</v>
      </c>
      <c r="S63" s="271">
        <v>1</v>
      </c>
      <c r="T63" s="271">
        <v>1</v>
      </c>
      <c r="U63" s="271">
        <v>1</v>
      </c>
      <c r="V63" s="271">
        <v>1</v>
      </c>
      <c r="W63" s="161"/>
      <c r="X63" s="161"/>
      <c r="Y63" s="161"/>
      <c r="Z63" s="162"/>
      <c r="AA63" s="161"/>
      <c r="AB63" s="161"/>
      <c r="AC63" s="161"/>
      <c r="AD63" s="162"/>
      <c r="AE63" s="161"/>
      <c r="AF63" s="161"/>
      <c r="AG63" s="161"/>
      <c r="AH63" s="162"/>
      <c r="AI63" s="161"/>
      <c r="AJ63" s="161"/>
      <c r="AK63" s="161"/>
      <c r="AL63" s="162"/>
      <c r="AM63" s="161"/>
      <c r="AN63" s="161"/>
      <c r="AO63" s="161"/>
      <c r="AP63" s="162"/>
      <c r="AQ63" s="161"/>
      <c r="AR63" s="161"/>
      <c r="AS63" s="161"/>
      <c r="AT63" s="162"/>
      <c r="AU63" s="161"/>
      <c r="AV63" s="161"/>
      <c r="AW63" s="161"/>
      <c r="AX63" s="162"/>
      <c r="AY63" s="161"/>
      <c r="AZ63" s="161"/>
      <c r="BA63" s="161"/>
      <c r="BB63" s="162"/>
      <c r="BC63" s="161"/>
      <c r="BD63" s="161"/>
      <c r="BE63" s="161"/>
      <c r="BF63" s="162"/>
      <c r="BG63" s="162"/>
      <c r="BH63" s="162"/>
      <c r="BI63" s="161"/>
      <c r="BJ63" s="162"/>
      <c r="BK63" s="162">
        <f t="shared" si="0"/>
        <v>0</v>
      </c>
      <c r="BL63" s="163" t="s">
        <v>1060</v>
      </c>
      <c r="BM63" s="163" t="s">
        <v>1061</v>
      </c>
      <c r="BN63" s="163" t="s">
        <v>1062</v>
      </c>
      <c r="BO63" s="163" t="s">
        <v>1063</v>
      </c>
      <c r="BP63" s="163" t="s">
        <v>1064</v>
      </c>
      <c r="BQ63" s="163" t="s">
        <v>1675</v>
      </c>
    </row>
    <row r="64" spans="1:69" ht="15.65" customHeight="1">
      <c r="A64" s="259" t="s">
        <v>431</v>
      </c>
      <c r="B64" s="260" t="s">
        <v>567</v>
      </c>
      <c r="C64" s="259" t="s">
        <v>568</v>
      </c>
      <c r="D64" s="261" t="s">
        <v>1066</v>
      </c>
      <c r="E64" s="256" t="s">
        <v>569</v>
      </c>
      <c r="F64" s="256" t="s">
        <v>570</v>
      </c>
      <c r="G64" s="256" t="s">
        <v>571</v>
      </c>
      <c r="H64" s="262">
        <v>57</v>
      </c>
      <c r="I64" s="262">
        <v>2018</v>
      </c>
      <c r="J64" s="263">
        <v>43678</v>
      </c>
      <c r="K64" s="263">
        <v>47118</v>
      </c>
      <c r="L64" s="271">
        <v>70</v>
      </c>
      <c r="M64" s="271">
        <v>80</v>
      </c>
      <c r="N64" s="297">
        <v>100</v>
      </c>
      <c r="O64" s="271">
        <v>100</v>
      </c>
      <c r="P64" s="271">
        <v>100</v>
      </c>
      <c r="Q64" s="271">
        <v>100</v>
      </c>
      <c r="R64" s="271">
        <v>100</v>
      </c>
      <c r="S64" s="271">
        <v>100</v>
      </c>
      <c r="T64" s="271">
        <v>100</v>
      </c>
      <c r="U64" s="271">
        <v>100</v>
      </c>
      <c r="V64" s="271">
        <v>100</v>
      </c>
      <c r="W64" s="161"/>
      <c r="X64" s="161"/>
      <c r="Y64" s="161"/>
      <c r="Z64" s="162"/>
      <c r="AA64" s="161"/>
      <c r="AB64" s="161"/>
      <c r="AC64" s="161"/>
      <c r="AD64" s="162"/>
      <c r="AE64" s="161"/>
      <c r="AF64" s="161"/>
      <c r="AG64" s="161"/>
      <c r="AH64" s="162"/>
      <c r="AI64" s="161"/>
      <c r="AJ64" s="161"/>
      <c r="AK64" s="161"/>
      <c r="AL64" s="162"/>
      <c r="AM64" s="161"/>
      <c r="AN64" s="161"/>
      <c r="AO64" s="161"/>
      <c r="AP64" s="162"/>
      <c r="AQ64" s="161"/>
      <c r="AR64" s="161"/>
      <c r="AS64" s="161"/>
      <c r="AT64" s="162"/>
      <c r="AU64" s="161"/>
      <c r="AV64" s="161"/>
      <c r="AW64" s="161"/>
      <c r="AX64" s="162"/>
      <c r="AY64" s="161"/>
      <c r="AZ64" s="161"/>
      <c r="BA64" s="161"/>
      <c r="BB64" s="162"/>
      <c r="BC64" s="161"/>
      <c r="BD64" s="161"/>
      <c r="BE64" s="161"/>
      <c r="BF64" s="162"/>
      <c r="BG64" s="162"/>
      <c r="BH64" s="162"/>
      <c r="BI64" s="161"/>
      <c r="BJ64" s="162"/>
      <c r="BK64" s="162">
        <f t="shared" si="0"/>
        <v>0</v>
      </c>
      <c r="BL64" s="163" t="s">
        <v>1067</v>
      </c>
      <c r="BM64" s="163" t="s">
        <v>1065</v>
      </c>
      <c r="BN64" s="163" t="s">
        <v>1068</v>
      </c>
      <c r="BO64" s="163" t="s">
        <v>1069</v>
      </c>
      <c r="BP64" s="163" t="s">
        <v>1070</v>
      </c>
      <c r="BQ64" s="163" t="s">
        <v>1675</v>
      </c>
    </row>
    <row r="65" spans="1:69" ht="15.65" customHeight="1">
      <c r="A65" s="259" t="s">
        <v>1103</v>
      </c>
      <c r="B65" s="260" t="s">
        <v>513</v>
      </c>
      <c r="C65" s="259" t="s">
        <v>514</v>
      </c>
      <c r="D65" s="261" t="s">
        <v>759</v>
      </c>
      <c r="E65" s="256" t="s">
        <v>516</v>
      </c>
      <c r="F65" s="256" t="s">
        <v>517</v>
      </c>
      <c r="G65" s="256" t="s">
        <v>518</v>
      </c>
      <c r="H65" s="262">
        <v>1</v>
      </c>
      <c r="I65" s="262">
        <v>2018</v>
      </c>
      <c r="J65" s="263">
        <v>43678</v>
      </c>
      <c r="K65" s="263">
        <v>47118</v>
      </c>
      <c r="L65" s="271">
        <v>1</v>
      </c>
      <c r="M65" s="271">
        <v>1</v>
      </c>
      <c r="N65" s="271">
        <v>1</v>
      </c>
      <c r="O65" s="271">
        <v>1</v>
      </c>
      <c r="P65" s="271">
        <v>1</v>
      </c>
      <c r="Q65" s="271">
        <v>1</v>
      </c>
      <c r="R65" s="271">
        <v>1</v>
      </c>
      <c r="S65" s="271">
        <v>1</v>
      </c>
      <c r="T65" s="271">
        <v>1</v>
      </c>
      <c r="U65" s="271">
        <v>1</v>
      </c>
      <c r="V65" s="271">
        <v>1</v>
      </c>
      <c r="W65" s="161">
        <v>240245853.82884771</v>
      </c>
      <c r="X65" s="161">
        <v>240245853.82884771</v>
      </c>
      <c r="Y65" s="161" t="s">
        <v>580</v>
      </c>
      <c r="Z65" s="162"/>
      <c r="AA65" s="161">
        <v>252258146.52029011</v>
      </c>
      <c r="AB65" s="161">
        <v>252258146.52029011</v>
      </c>
      <c r="AC65" s="161" t="s">
        <v>580</v>
      </c>
      <c r="AD65" s="162">
        <v>0</v>
      </c>
      <c r="AE65" s="161">
        <v>264871053.84630463</v>
      </c>
      <c r="AF65" s="161"/>
      <c r="AG65" s="161" t="s">
        <v>580</v>
      </c>
      <c r="AH65" s="162">
        <v>0</v>
      </c>
      <c r="AI65" s="161">
        <v>278114606.53861988</v>
      </c>
      <c r="AJ65" s="161"/>
      <c r="AK65" s="161" t="s">
        <v>580</v>
      </c>
      <c r="AL65" s="162">
        <v>0</v>
      </c>
      <c r="AM65" s="161">
        <v>292020336.86555088</v>
      </c>
      <c r="AN65" s="161"/>
      <c r="AO65" s="161" t="s">
        <v>580</v>
      </c>
      <c r="AP65" s="162">
        <v>0</v>
      </c>
      <c r="AQ65" s="161">
        <v>306621353.70882845</v>
      </c>
      <c r="AR65" s="161"/>
      <c r="AS65" s="161" t="s">
        <v>580</v>
      </c>
      <c r="AT65" s="162">
        <v>0</v>
      </c>
      <c r="AU65" s="161">
        <v>321952421.39426988</v>
      </c>
      <c r="AV65" s="161"/>
      <c r="AW65" s="161" t="s">
        <v>580</v>
      </c>
      <c r="AX65" s="162">
        <v>0</v>
      </c>
      <c r="AY65" s="161">
        <v>338050042.46398342</v>
      </c>
      <c r="AZ65" s="161"/>
      <c r="BA65" s="161" t="s">
        <v>580</v>
      </c>
      <c r="BB65" s="162">
        <v>0</v>
      </c>
      <c r="BC65" s="161">
        <v>354952544.58718258</v>
      </c>
      <c r="BD65" s="161"/>
      <c r="BE65" s="161" t="s">
        <v>580</v>
      </c>
      <c r="BF65" s="162">
        <v>0</v>
      </c>
      <c r="BG65" s="162">
        <v>372700171.81654173</v>
      </c>
      <c r="BH65" s="162"/>
      <c r="BI65" s="161" t="s">
        <v>580</v>
      </c>
      <c r="BJ65" s="162">
        <v>0</v>
      </c>
      <c r="BK65" s="162">
        <f t="shared" si="0"/>
        <v>3021786531.5704193</v>
      </c>
      <c r="BL65" s="162" t="s">
        <v>761</v>
      </c>
      <c r="BM65" s="163" t="s">
        <v>762</v>
      </c>
      <c r="BN65" s="163" t="s">
        <v>1682</v>
      </c>
      <c r="BO65" s="163">
        <v>3693777</v>
      </c>
      <c r="BP65" s="163" t="s">
        <v>1683</v>
      </c>
      <c r="BQ65" s="163" t="s">
        <v>1684</v>
      </c>
    </row>
    <row r="66" spans="1:69" ht="15.65" customHeight="1">
      <c r="A66" s="259" t="s">
        <v>1103</v>
      </c>
      <c r="B66" s="260" t="s">
        <v>1471</v>
      </c>
      <c r="C66" s="259" t="s">
        <v>535</v>
      </c>
      <c r="D66" s="261" t="s">
        <v>760</v>
      </c>
      <c r="E66" s="256" t="s">
        <v>537</v>
      </c>
      <c r="F66" s="256" t="s">
        <v>538</v>
      </c>
      <c r="G66" s="256" t="s">
        <v>539</v>
      </c>
      <c r="H66" s="262">
        <v>0</v>
      </c>
      <c r="I66" s="262">
        <v>2017</v>
      </c>
      <c r="J66" s="263">
        <v>43678</v>
      </c>
      <c r="K66" s="263">
        <v>47118</v>
      </c>
      <c r="L66" s="271">
        <v>1</v>
      </c>
      <c r="M66" s="271">
        <v>1</v>
      </c>
      <c r="N66" s="271">
        <v>1</v>
      </c>
      <c r="O66" s="271">
        <v>1</v>
      </c>
      <c r="P66" s="271">
        <v>1</v>
      </c>
      <c r="Q66" s="271">
        <v>1</v>
      </c>
      <c r="R66" s="271">
        <v>1</v>
      </c>
      <c r="S66" s="271">
        <v>1</v>
      </c>
      <c r="T66" s="271">
        <v>1</v>
      </c>
      <c r="U66" s="271">
        <v>1</v>
      </c>
      <c r="V66" s="271">
        <v>1</v>
      </c>
      <c r="W66" s="161" t="s">
        <v>688</v>
      </c>
      <c r="X66" s="161" t="s">
        <v>688</v>
      </c>
      <c r="Y66" s="161" t="s">
        <v>688</v>
      </c>
      <c r="Z66" s="162"/>
      <c r="AA66" s="161" t="s">
        <v>688</v>
      </c>
      <c r="AB66" s="161" t="s">
        <v>688</v>
      </c>
      <c r="AC66" s="161" t="s">
        <v>688</v>
      </c>
      <c r="AD66" s="162">
        <v>0</v>
      </c>
      <c r="AE66" s="161" t="s">
        <v>688</v>
      </c>
      <c r="AF66" s="161"/>
      <c r="AG66" s="161" t="s">
        <v>688</v>
      </c>
      <c r="AH66" s="162">
        <v>0</v>
      </c>
      <c r="AI66" s="161" t="s">
        <v>688</v>
      </c>
      <c r="AJ66" s="161"/>
      <c r="AK66" s="161" t="s">
        <v>688</v>
      </c>
      <c r="AL66" s="162">
        <v>0</v>
      </c>
      <c r="AM66" s="161" t="s">
        <v>688</v>
      </c>
      <c r="AN66" s="161"/>
      <c r="AO66" s="161" t="s">
        <v>688</v>
      </c>
      <c r="AP66" s="162">
        <v>0</v>
      </c>
      <c r="AQ66" s="161" t="s">
        <v>688</v>
      </c>
      <c r="AR66" s="161"/>
      <c r="AS66" s="161" t="s">
        <v>688</v>
      </c>
      <c r="AT66" s="162">
        <v>0</v>
      </c>
      <c r="AU66" s="161" t="s">
        <v>688</v>
      </c>
      <c r="AV66" s="161"/>
      <c r="AW66" s="161" t="s">
        <v>688</v>
      </c>
      <c r="AX66" s="162">
        <v>0</v>
      </c>
      <c r="AY66" s="161" t="s">
        <v>688</v>
      </c>
      <c r="AZ66" s="161"/>
      <c r="BA66" s="161" t="s">
        <v>688</v>
      </c>
      <c r="BB66" s="162">
        <v>0</v>
      </c>
      <c r="BC66" s="161" t="s">
        <v>688</v>
      </c>
      <c r="BD66" s="161"/>
      <c r="BE66" s="161" t="s">
        <v>688</v>
      </c>
      <c r="BF66" s="162">
        <v>0</v>
      </c>
      <c r="BG66" s="162" t="s">
        <v>688</v>
      </c>
      <c r="BH66" s="162"/>
      <c r="BI66" s="161" t="s">
        <v>688</v>
      </c>
      <c r="BJ66" s="162">
        <v>0</v>
      </c>
      <c r="BK66" s="162">
        <f t="shared" si="0"/>
        <v>0</v>
      </c>
      <c r="BL66" s="162" t="s">
        <v>761</v>
      </c>
      <c r="BM66" s="163" t="s">
        <v>762</v>
      </c>
      <c r="BN66" s="163" t="s">
        <v>1682</v>
      </c>
      <c r="BO66" s="163">
        <v>3693777</v>
      </c>
      <c r="BP66" s="163" t="s">
        <v>1683</v>
      </c>
      <c r="BQ66" s="163" t="s">
        <v>1684</v>
      </c>
    </row>
    <row r="67" spans="1:69" ht="15.65" customHeight="1">
      <c r="A67" s="259" t="s">
        <v>1103</v>
      </c>
      <c r="B67" s="260" t="s">
        <v>541</v>
      </c>
      <c r="C67" s="259" t="s">
        <v>1566</v>
      </c>
      <c r="D67" s="261" t="s">
        <v>763</v>
      </c>
      <c r="E67" s="256" t="s">
        <v>1754</v>
      </c>
      <c r="F67" s="256" t="s">
        <v>1567</v>
      </c>
      <c r="G67" s="256" t="s">
        <v>1676</v>
      </c>
      <c r="H67" s="262">
        <v>0</v>
      </c>
      <c r="I67" s="262">
        <v>2019</v>
      </c>
      <c r="J67" s="263">
        <v>43678</v>
      </c>
      <c r="K67" s="263">
        <v>47118</v>
      </c>
      <c r="L67" s="271">
        <v>60</v>
      </c>
      <c r="M67" s="297">
        <v>100</v>
      </c>
      <c r="N67" s="271">
        <v>100</v>
      </c>
      <c r="O67" s="271">
        <v>100</v>
      </c>
      <c r="P67" s="271">
        <v>100</v>
      </c>
      <c r="Q67" s="271">
        <v>100</v>
      </c>
      <c r="R67" s="271">
        <v>100</v>
      </c>
      <c r="S67" s="271">
        <v>100</v>
      </c>
      <c r="T67" s="271">
        <v>100</v>
      </c>
      <c r="U67" s="271">
        <v>100</v>
      </c>
      <c r="V67" s="271">
        <v>100</v>
      </c>
      <c r="W67" s="161">
        <v>25000000</v>
      </c>
      <c r="X67" s="161">
        <v>25000000</v>
      </c>
      <c r="Y67" s="161" t="s">
        <v>27</v>
      </c>
      <c r="Z67" s="162" t="s">
        <v>1679</v>
      </c>
      <c r="AA67" s="161">
        <v>3000000</v>
      </c>
      <c r="AB67" s="161">
        <v>3000000</v>
      </c>
      <c r="AC67" s="161" t="s">
        <v>27</v>
      </c>
      <c r="AD67" s="162" t="s">
        <v>1680</v>
      </c>
      <c r="AE67" s="161">
        <v>3150000</v>
      </c>
      <c r="AF67" s="161"/>
      <c r="AG67" s="161" t="s">
        <v>27</v>
      </c>
      <c r="AH67" s="162" t="s">
        <v>1680</v>
      </c>
      <c r="AI67" s="161">
        <v>3307500</v>
      </c>
      <c r="AJ67" s="161"/>
      <c r="AK67" s="161" t="s">
        <v>27</v>
      </c>
      <c r="AL67" s="162" t="s">
        <v>1680</v>
      </c>
      <c r="AM67" s="161">
        <v>3472875</v>
      </c>
      <c r="AN67" s="161"/>
      <c r="AO67" s="161" t="s">
        <v>27</v>
      </c>
      <c r="AP67" s="162" t="s">
        <v>1680</v>
      </c>
      <c r="AQ67" s="161">
        <v>3646518</v>
      </c>
      <c r="AR67" s="161"/>
      <c r="AS67" s="161" t="s">
        <v>27</v>
      </c>
      <c r="AT67" s="162" t="s">
        <v>1680</v>
      </c>
      <c r="AU67" s="161">
        <v>3828844</v>
      </c>
      <c r="AV67" s="161"/>
      <c r="AW67" s="161" t="s">
        <v>27</v>
      </c>
      <c r="AX67" s="162" t="s">
        <v>1680</v>
      </c>
      <c r="AY67" s="161">
        <v>4020286</v>
      </c>
      <c r="AZ67" s="161"/>
      <c r="BA67" s="161" t="s">
        <v>27</v>
      </c>
      <c r="BB67" s="162" t="s">
        <v>1680</v>
      </c>
      <c r="BC67" s="161">
        <v>4221301</v>
      </c>
      <c r="BD67" s="161"/>
      <c r="BE67" s="161" t="s">
        <v>27</v>
      </c>
      <c r="BF67" s="162" t="s">
        <v>1680</v>
      </c>
      <c r="BG67" s="162">
        <v>4432366</v>
      </c>
      <c r="BH67" s="162"/>
      <c r="BI67" s="161" t="s">
        <v>27</v>
      </c>
      <c r="BJ67" s="162" t="s">
        <v>1680</v>
      </c>
      <c r="BK67" s="162">
        <f t="shared" ref="BK67:BK130" si="1">SUM(W67,AA67,AE67,AI67,AM67,AQ67,AU67,AY67,BC67,BG67)</f>
        <v>58079690</v>
      </c>
      <c r="BL67" s="162" t="s">
        <v>761</v>
      </c>
      <c r="BM67" s="163" t="s">
        <v>762</v>
      </c>
      <c r="BN67" s="163" t="s">
        <v>1682</v>
      </c>
      <c r="BO67" s="163">
        <v>3693777</v>
      </c>
      <c r="BP67" s="163" t="s">
        <v>1683</v>
      </c>
      <c r="BQ67" s="163" t="s">
        <v>1684</v>
      </c>
    </row>
    <row r="68" spans="1:69" ht="15.65" customHeight="1">
      <c r="A68" s="259" t="s">
        <v>1103</v>
      </c>
      <c r="B68" s="260" t="s">
        <v>544</v>
      </c>
      <c r="C68" s="259" t="s">
        <v>545</v>
      </c>
      <c r="D68" s="261" t="s">
        <v>764</v>
      </c>
      <c r="E68" s="256" t="s">
        <v>547</v>
      </c>
      <c r="F68" s="256" t="s">
        <v>548</v>
      </c>
      <c r="G68" s="256" t="s">
        <v>245</v>
      </c>
      <c r="H68" s="262">
        <v>94.8</v>
      </c>
      <c r="I68" s="262" t="s">
        <v>549</v>
      </c>
      <c r="J68" s="263">
        <v>43678</v>
      </c>
      <c r="K68" s="263">
        <v>47118</v>
      </c>
      <c r="L68" s="293">
        <v>75.363636363636374</v>
      </c>
      <c r="M68" s="293">
        <v>77.545454545454561</v>
      </c>
      <c r="N68" s="293">
        <v>79.727272727272748</v>
      </c>
      <c r="O68" s="293">
        <v>81.909090909090935</v>
      </c>
      <c r="P68" s="293">
        <v>84.090909090909122</v>
      </c>
      <c r="Q68" s="293">
        <v>86.272727272727309</v>
      </c>
      <c r="R68" s="293">
        <v>88.454545454545496</v>
      </c>
      <c r="S68" s="293">
        <v>90.636363636363683</v>
      </c>
      <c r="T68" s="293">
        <v>92.81818181818187</v>
      </c>
      <c r="U68" s="271">
        <v>95.000000000000057</v>
      </c>
      <c r="V68" s="271">
        <v>95</v>
      </c>
      <c r="W68" s="161">
        <v>25856801.25</v>
      </c>
      <c r="X68" s="161">
        <v>25856801.25</v>
      </c>
      <c r="Y68" s="161" t="s">
        <v>27</v>
      </c>
      <c r="Z68" s="162" t="s">
        <v>1679</v>
      </c>
      <c r="AA68" s="161">
        <v>27149641.3125</v>
      </c>
      <c r="AB68" s="161">
        <v>27149641.3125</v>
      </c>
      <c r="AC68" s="161" t="s">
        <v>27</v>
      </c>
      <c r="AD68" s="162" t="s">
        <v>1680</v>
      </c>
      <c r="AE68" s="161">
        <v>28507123.378125001</v>
      </c>
      <c r="AF68" s="161"/>
      <c r="AG68" s="161" t="s">
        <v>27</v>
      </c>
      <c r="AH68" s="162" t="s">
        <v>1680</v>
      </c>
      <c r="AI68" s="161">
        <v>29932479.547031254</v>
      </c>
      <c r="AJ68" s="161"/>
      <c r="AK68" s="161" t="s">
        <v>27</v>
      </c>
      <c r="AL68" s="162" t="s">
        <v>1680</v>
      </c>
      <c r="AM68" s="161">
        <v>31429103.524382818</v>
      </c>
      <c r="AN68" s="161"/>
      <c r="AO68" s="161" t="s">
        <v>27</v>
      </c>
      <c r="AP68" s="162" t="s">
        <v>1680</v>
      </c>
      <c r="AQ68" s="161">
        <v>33000558.700601961</v>
      </c>
      <c r="AR68" s="161"/>
      <c r="AS68" s="161" t="s">
        <v>27</v>
      </c>
      <c r="AT68" s="162" t="s">
        <v>1680</v>
      </c>
      <c r="AU68" s="161">
        <v>34650586.63563206</v>
      </c>
      <c r="AV68" s="161"/>
      <c r="AW68" s="161" t="s">
        <v>27</v>
      </c>
      <c r="AX68" s="162" t="s">
        <v>1680</v>
      </c>
      <c r="AY68" s="161">
        <v>36383115.967413664</v>
      </c>
      <c r="AZ68" s="161"/>
      <c r="BA68" s="161" t="s">
        <v>27</v>
      </c>
      <c r="BB68" s="162" t="s">
        <v>1680</v>
      </c>
      <c r="BC68" s="161">
        <v>38202271.765784346</v>
      </c>
      <c r="BD68" s="161"/>
      <c r="BE68" s="161" t="s">
        <v>27</v>
      </c>
      <c r="BF68" s="162" t="s">
        <v>1680</v>
      </c>
      <c r="BG68" s="162">
        <v>40112385.354073562</v>
      </c>
      <c r="BH68" s="162"/>
      <c r="BI68" s="161" t="s">
        <v>27</v>
      </c>
      <c r="BJ68" s="162" t="s">
        <v>1680</v>
      </c>
      <c r="BK68" s="162">
        <f t="shared" si="1"/>
        <v>325224067.43554467</v>
      </c>
      <c r="BL68" s="162" t="s">
        <v>761</v>
      </c>
      <c r="BM68" s="163" t="s">
        <v>762</v>
      </c>
      <c r="BN68" s="163" t="s">
        <v>1682</v>
      </c>
      <c r="BO68" s="163">
        <v>3693777</v>
      </c>
      <c r="BP68" s="163" t="s">
        <v>1683</v>
      </c>
      <c r="BQ68" s="163" t="s">
        <v>1684</v>
      </c>
    </row>
    <row r="69" spans="1:69" ht="15.65" customHeight="1">
      <c r="A69" s="259" t="s">
        <v>1103</v>
      </c>
      <c r="B69" s="260" t="s">
        <v>550</v>
      </c>
      <c r="C69" s="259" t="s">
        <v>551</v>
      </c>
      <c r="D69" s="261" t="s">
        <v>765</v>
      </c>
      <c r="E69" s="256" t="s">
        <v>553</v>
      </c>
      <c r="F69" s="256" t="s">
        <v>554</v>
      </c>
      <c r="G69" s="256" t="s">
        <v>555</v>
      </c>
      <c r="H69" s="262">
        <v>0</v>
      </c>
      <c r="I69" s="262">
        <v>2018</v>
      </c>
      <c r="J69" s="263">
        <v>43678</v>
      </c>
      <c r="K69" s="263">
        <v>47118</v>
      </c>
      <c r="L69" s="271">
        <v>1</v>
      </c>
      <c r="M69" s="271">
        <v>1</v>
      </c>
      <c r="N69" s="271">
        <v>1</v>
      </c>
      <c r="O69" s="271">
        <v>1</v>
      </c>
      <c r="P69" s="271">
        <v>1</v>
      </c>
      <c r="Q69" s="271">
        <v>1</v>
      </c>
      <c r="R69" s="271">
        <v>1</v>
      </c>
      <c r="S69" s="271">
        <v>1</v>
      </c>
      <c r="T69" s="271">
        <v>1</v>
      </c>
      <c r="U69" s="271">
        <v>1</v>
      </c>
      <c r="V69" s="271">
        <v>1</v>
      </c>
      <c r="W69" s="161">
        <v>12000000</v>
      </c>
      <c r="X69" s="161">
        <v>12000000</v>
      </c>
      <c r="Y69" s="161" t="s">
        <v>580</v>
      </c>
      <c r="Z69" s="162"/>
      <c r="AA69" s="161">
        <v>12600000</v>
      </c>
      <c r="AB69" s="161">
        <v>12600000</v>
      </c>
      <c r="AC69" s="161" t="s">
        <v>580</v>
      </c>
      <c r="AD69" s="162"/>
      <c r="AE69" s="161">
        <v>13230000</v>
      </c>
      <c r="AF69" s="161"/>
      <c r="AG69" s="161" t="s">
        <v>580</v>
      </c>
      <c r="AH69" s="162"/>
      <c r="AI69" s="161">
        <v>13891500</v>
      </c>
      <c r="AJ69" s="161"/>
      <c r="AK69" s="161" t="s">
        <v>580</v>
      </c>
      <c r="AL69" s="162"/>
      <c r="AM69" s="161">
        <v>14586075</v>
      </c>
      <c r="AN69" s="161"/>
      <c r="AO69" s="161" t="s">
        <v>580</v>
      </c>
      <c r="AP69" s="162">
        <v>0</v>
      </c>
      <c r="AQ69" s="161">
        <v>15315378.75</v>
      </c>
      <c r="AR69" s="161"/>
      <c r="AS69" s="161" t="s">
        <v>580</v>
      </c>
      <c r="AT69" s="162">
        <v>0</v>
      </c>
      <c r="AU69" s="161">
        <v>16081147.6875</v>
      </c>
      <c r="AV69" s="161"/>
      <c r="AW69" s="161" t="s">
        <v>580</v>
      </c>
      <c r="AX69" s="162">
        <v>0</v>
      </c>
      <c r="AY69" s="161">
        <v>16885205.071875002</v>
      </c>
      <c r="AZ69" s="161"/>
      <c r="BA69" s="161" t="s">
        <v>580</v>
      </c>
      <c r="BB69" s="162">
        <v>0</v>
      </c>
      <c r="BC69" s="161">
        <v>17729465.325468753</v>
      </c>
      <c r="BD69" s="161"/>
      <c r="BE69" s="161" t="s">
        <v>580</v>
      </c>
      <c r="BF69" s="162">
        <v>0</v>
      </c>
      <c r="BG69" s="162">
        <v>18615938.591742191</v>
      </c>
      <c r="BH69" s="162"/>
      <c r="BI69" s="161" t="s">
        <v>580</v>
      </c>
      <c r="BJ69" s="162">
        <v>0</v>
      </c>
      <c r="BK69" s="162">
        <f t="shared" si="1"/>
        <v>150934710.42658594</v>
      </c>
      <c r="BL69" s="162" t="s">
        <v>761</v>
      </c>
      <c r="BM69" s="163" t="s">
        <v>762</v>
      </c>
      <c r="BN69" s="163" t="s">
        <v>1682</v>
      </c>
      <c r="BO69" s="163">
        <v>3693777</v>
      </c>
      <c r="BP69" s="163" t="s">
        <v>1683</v>
      </c>
      <c r="BQ69" s="163" t="s">
        <v>1684</v>
      </c>
    </row>
    <row r="70" spans="1:69" ht="15.65" customHeight="1">
      <c r="A70" s="259" t="s">
        <v>1103</v>
      </c>
      <c r="B70" s="260" t="s">
        <v>566</v>
      </c>
      <c r="C70" s="259" t="s">
        <v>1756</v>
      </c>
      <c r="D70" s="261" t="s">
        <v>1677</v>
      </c>
      <c r="E70" s="256" t="s">
        <v>1678</v>
      </c>
      <c r="F70" s="256" t="s">
        <v>675</v>
      </c>
      <c r="G70" s="256" t="s">
        <v>676</v>
      </c>
      <c r="H70" s="262">
        <v>0</v>
      </c>
      <c r="I70" s="262">
        <v>2018</v>
      </c>
      <c r="J70" s="263">
        <v>43678</v>
      </c>
      <c r="K70" s="263">
        <v>47118</v>
      </c>
      <c r="L70" s="271">
        <v>1</v>
      </c>
      <c r="M70" s="271">
        <v>1</v>
      </c>
      <c r="N70" s="271">
        <v>1</v>
      </c>
      <c r="O70" s="271">
        <v>1</v>
      </c>
      <c r="P70" s="271">
        <v>1</v>
      </c>
      <c r="Q70" s="271">
        <v>1</v>
      </c>
      <c r="R70" s="271">
        <v>1</v>
      </c>
      <c r="S70" s="271">
        <v>1</v>
      </c>
      <c r="T70" s="271">
        <v>1</v>
      </c>
      <c r="U70" s="271">
        <v>1</v>
      </c>
      <c r="V70" s="271">
        <v>1</v>
      </c>
      <c r="W70" s="161">
        <v>30000000</v>
      </c>
      <c r="X70" s="161">
        <v>30000000</v>
      </c>
      <c r="Y70" s="161" t="s">
        <v>27</v>
      </c>
      <c r="Z70" s="162" t="s">
        <v>1681</v>
      </c>
      <c r="AA70" s="161">
        <v>31500000</v>
      </c>
      <c r="AB70" s="161">
        <v>31500000</v>
      </c>
      <c r="AC70" s="161" t="s">
        <v>27</v>
      </c>
      <c r="AD70" s="162" t="s">
        <v>1680</v>
      </c>
      <c r="AE70" s="161">
        <v>33075000</v>
      </c>
      <c r="AF70" s="161"/>
      <c r="AG70" s="161" t="s">
        <v>27</v>
      </c>
      <c r="AH70" s="162" t="s">
        <v>1680</v>
      </c>
      <c r="AI70" s="161">
        <v>34728750</v>
      </c>
      <c r="AJ70" s="161"/>
      <c r="AK70" s="161" t="s">
        <v>27</v>
      </c>
      <c r="AL70" s="162" t="s">
        <v>1680</v>
      </c>
      <c r="AM70" s="161">
        <v>36465187</v>
      </c>
      <c r="AN70" s="161"/>
      <c r="AO70" s="161" t="s">
        <v>27</v>
      </c>
      <c r="AP70" s="162" t="s">
        <v>1680</v>
      </c>
      <c r="AQ70" s="161">
        <v>38288446</v>
      </c>
      <c r="AR70" s="161"/>
      <c r="AS70" s="161" t="s">
        <v>27</v>
      </c>
      <c r="AT70" s="162" t="s">
        <v>1680</v>
      </c>
      <c r="AU70" s="161">
        <v>40202869</v>
      </c>
      <c r="AV70" s="161"/>
      <c r="AW70" s="161" t="s">
        <v>27</v>
      </c>
      <c r="AX70" s="162" t="s">
        <v>1680</v>
      </c>
      <c r="AY70" s="161">
        <v>42213012</v>
      </c>
      <c r="AZ70" s="161"/>
      <c r="BA70" s="161" t="s">
        <v>27</v>
      </c>
      <c r="BB70" s="162" t="s">
        <v>1680</v>
      </c>
      <c r="BC70" s="161">
        <v>44323663</v>
      </c>
      <c r="BD70" s="161"/>
      <c r="BE70" s="161" t="s">
        <v>27</v>
      </c>
      <c r="BF70" s="162" t="s">
        <v>1680</v>
      </c>
      <c r="BG70" s="162">
        <v>46539846</v>
      </c>
      <c r="BH70" s="162"/>
      <c r="BI70" s="161" t="s">
        <v>27</v>
      </c>
      <c r="BJ70" s="162" t="s">
        <v>1680</v>
      </c>
      <c r="BK70" s="162">
        <f t="shared" si="1"/>
        <v>377336773</v>
      </c>
      <c r="BL70" s="162" t="s">
        <v>766</v>
      </c>
      <c r="BM70" s="163" t="s">
        <v>767</v>
      </c>
      <c r="BN70" s="163" t="s">
        <v>768</v>
      </c>
      <c r="BO70" s="163">
        <v>3693777</v>
      </c>
      <c r="BP70" s="163" t="s">
        <v>769</v>
      </c>
      <c r="BQ70" s="163" t="s">
        <v>1684</v>
      </c>
    </row>
    <row r="71" spans="1:69" ht="15.65" customHeight="1">
      <c r="A71" s="259" t="s">
        <v>1103</v>
      </c>
      <c r="B71" s="260" t="s">
        <v>567</v>
      </c>
      <c r="C71" s="259" t="s">
        <v>568</v>
      </c>
      <c r="D71" s="261" t="s">
        <v>770</v>
      </c>
      <c r="E71" s="256" t="s">
        <v>569</v>
      </c>
      <c r="F71" s="256" t="s">
        <v>570</v>
      </c>
      <c r="G71" s="256" t="s">
        <v>571</v>
      </c>
      <c r="H71" s="262">
        <v>71</v>
      </c>
      <c r="I71" s="262">
        <v>2018</v>
      </c>
      <c r="J71" s="263">
        <v>43678</v>
      </c>
      <c r="K71" s="263">
        <v>47118</v>
      </c>
      <c r="L71" s="271">
        <v>80</v>
      </c>
      <c r="M71" s="297">
        <v>100</v>
      </c>
      <c r="N71" s="271">
        <v>100</v>
      </c>
      <c r="O71" s="271">
        <v>100</v>
      </c>
      <c r="P71" s="271">
        <v>100</v>
      </c>
      <c r="Q71" s="271">
        <v>100</v>
      </c>
      <c r="R71" s="271">
        <v>100</v>
      </c>
      <c r="S71" s="271">
        <v>100</v>
      </c>
      <c r="T71" s="271">
        <v>100</v>
      </c>
      <c r="U71" s="271">
        <v>100</v>
      </c>
      <c r="V71" s="271">
        <v>100</v>
      </c>
      <c r="W71" s="161">
        <v>10000000</v>
      </c>
      <c r="X71" s="161">
        <v>10000000</v>
      </c>
      <c r="Y71" s="161" t="s">
        <v>27</v>
      </c>
      <c r="Z71" s="162" t="s">
        <v>1679</v>
      </c>
      <c r="AA71" s="161">
        <v>0</v>
      </c>
      <c r="AB71" s="161" t="s">
        <v>688</v>
      </c>
      <c r="AC71" s="161" t="s">
        <v>688</v>
      </c>
      <c r="AD71" s="162"/>
      <c r="AE71" s="161">
        <v>0</v>
      </c>
      <c r="AF71" s="161"/>
      <c r="AG71" s="161" t="s">
        <v>688</v>
      </c>
      <c r="AH71" s="162"/>
      <c r="AI71" s="161">
        <v>0</v>
      </c>
      <c r="AJ71" s="161"/>
      <c r="AK71" s="161" t="s">
        <v>688</v>
      </c>
      <c r="AL71" s="162"/>
      <c r="AM71" s="161">
        <v>0</v>
      </c>
      <c r="AN71" s="161"/>
      <c r="AO71" s="161" t="s">
        <v>688</v>
      </c>
      <c r="AP71" s="162">
        <v>0</v>
      </c>
      <c r="AQ71" s="161">
        <v>0</v>
      </c>
      <c r="AR71" s="161"/>
      <c r="AS71" s="161" t="s">
        <v>688</v>
      </c>
      <c r="AT71" s="162">
        <v>0</v>
      </c>
      <c r="AU71" s="161">
        <v>0</v>
      </c>
      <c r="AV71" s="161"/>
      <c r="AW71" s="161" t="s">
        <v>688</v>
      </c>
      <c r="AX71" s="162">
        <v>0</v>
      </c>
      <c r="AY71" s="161">
        <v>0</v>
      </c>
      <c r="AZ71" s="161"/>
      <c r="BA71" s="161" t="s">
        <v>688</v>
      </c>
      <c r="BB71" s="162">
        <v>0</v>
      </c>
      <c r="BC71" s="161">
        <v>0</v>
      </c>
      <c r="BD71" s="161"/>
      <c r="BE71" s="161" t="s">
        <v>688</v>
      </c>
      <c r="BF71" s="162">
        <v>0</v>
      </c>
      <c r="BG71" s="162">
        <v>0</v>
      </c>
      <c r="BH71" s="162"/>
      <c r="BI71" s="161" t="s">
        <v>688</v>
      </c>
      <c r="BJ71" s="162">
        <v>0</v>
      </c>
      <c r="BK71" s="162">
        <f t="shared" si="1"/>
        <v>10000000</v>
      </c>
      <c r="BL71" s="162" t="s">
        <v>761</v>
      </c>
      <c r="BM71" s="163" t="s">
        <v>762</v>
      </c>
      <c r="BN71" s="163" t="s">
        <v>1682</v>
      </c>
      <c r="BO71" s="163">
        <v>3693777</v>
      </c>
      <c r="BP71" s="163" t="s">
        <v>1683</v>
      </c>
      <c r="BQ71" s="163" t="s">
        <v>1684</v>
      </c>
    </row>
    <row r="72" spans="1:69" ht="15.65" customHeight="1">
      <c r="A72" s="259" t="s">
        <v>1685</v>
      </c>
      <c r="B72" s="260" t="s">
        <v>513</v>
      </c>
      <c r="C72" s="259" t="s">
        <v>514</v>
      </c>
      <c r="D72" s="261" t="s">
        <v>851</v>
      </c>
      <c r="E72" s="256" t="s">
        <v>516</v>
      </c>
      <c r="F72" s="256" t="s">
        <v>517</v>
      </c>
      <c r="G72" s="256" t="s">
        <v>518</v>
      </c>
      <c r="H72" s="262">
        <v>1</v>
      </c>
      <c r="I72" s="262">
        <v>2018</v>
      </c>
      <c r="J72" s="263">
        <v>43678</v>
      </c>
      <c r="K72" s="263">
        <v>47118</v>
      </c>
      <c r="L72" s="271">
        <v>1</v>
      </c>
      <c r="M72" s="271">
        <v>1</v>
      </c>
      <c r="N72" s="271">
        <v>1</v>
      </c>
      <c r="O72" s="271">
        <v>1</v>
      </c>
      <c r="P72" s="271">
        <v>1</v>
      </c>
      <c r="Q72" s="271">
        <v>1</v>
      </c>
      <c r="R72" s="271">
        <v>1</v>
      </c>
      <c r="S72" s="271">
        <v>1</v>
      </c>
      <c r="T72" s="271">
        <v>1</v>
      </c>
      <c r="U72" s="271">
        <v>1</v>
      </c>
      <c r="V72" s="271">
        <v>1</v>
      </c>
      <c r="W72" s="161">
        <v>0</v>
      </c>
      <c r="X72" s="161">
        <v>0</v>
      </c>
      <c r="Y72" s="161" t="s">
        <v>27</v>
      </c>
      <c r="Z72" s="162" t="s">
        <v>1686</v>
      </c>
      <c r="AA72" s="161">
        <v>0</v>
      </c>
      <c r="AB72" s="161">
        <v>0</v>
      </c>
      <c r="AC72" s="161" t="s">
        <v>27</v>
      </c>
      <c r="AD72" s="162" t="s">
        <v>1686</v>
      </c>
      <c r="AE72" s="161"/>
      <c r="AF72" s="161"/>
      <c r="AG72" s="161"/>
      <c r="AH72" s="162"/>
      <c r="AI72" s="161"/>
      <c r="AJ72" s="161"/>
      <c r="AK72" s="161"/>
      <c r="AL72" s="162"/>
      <c r="AM72" s="161"/>
      <c r="AN72" s="161"/>
      <c r="AO72" s="161"/>
      <c r="AP72" s="162"/>
      <c r="AQ72" s="161"/>
      <c r="AR72" s="161"/>
      <c r="AS72" s="161"/>
      <c r="AT72" s="162"/>
      <c r="AU72" s="161"/>
      <c r="AV72" s="161"/>
      <c r="AW72" s="161"/>
      <c r="AX72" s="162"/>
      <c r="AY72" s="161"/>
      <c r="AZ72" s="161"/>
      <c r="BA72" s="161"/>
      <c r="BB72" s="162"/>
      <c r="BC72" s="161"/>
      <c r="BD72" s="161"/>
      <c r="BE72" s="161"/>
      <c r="BF72" s="162"/>
      <c r="BG72" s="162"/>
      <c r="BH72" s="162"/>
      <c r="BI72" s="161"/>
      <c r="BJ72" s="162"/>
      <c r="BK72" s="162">
        <f t="shared" si="1"/>
        <v>0</v>
      </c>
      <c r="BL72" s="163" t="s">
        <v>852</v>
      </c>
      <c r="BM72" s="163" t="s">
        <v>853</v>
      </c>
      <c r="BN72" s="163" t="s">
        <v>854</v>
      </c>
      <c r="BO72" s="163">
        <v>324000</v>
      </c>
      <c r="BP72" s="163" t="s">
        <v>855</v>
      </c>
      <c r="BQ72" s="163" t="s">
        <v>1687</v>
      </c>
    </row>
    <row r="73" spans="1:69" ht="15.65" customHeight="1">
      <c r="A73" s="259" t="s">
        <v>1685</v>
      </c>
      <c r="B73" s="260" t="s">
        <v>524</v>
      </c>
      <c r="C73" s="259" t="s">
        <v>572</v>
      </c>
      <c r="D73" s="261" t="s">
        <v>856</v>
      </c>
      <c r="E73" s="256" t="s">
        <v>527</v>
      </c>
      <c r="F73" s="256" t="s">
        <v>528</v>
      </c>
      <c r="G73" s="256" t="s">
        <v>529</v>
      </c>
      <c r="H73" s="262">
        <v>0</v>
      </c>
      <c r="I73" s="262">
        <v>2017</v>
      </c>
      <c r="J73" s="263">
        <v>43678</v>
      </c>
      <c r="K73" s="263">
        <v>47118</v>
      </c>
      <c r="L73" s="271">
        <v>1</v>
      </c>
      <c r="M73" s="271">
        <v>1</v>
      </c>
      <c r="N73" s="271">
        <v>1</v>
      </c>
      <c r="O73" s="271">
        <v>1</v>
      </c>
      <c r="P73" s="271">
        <v>1</v>
      </c>
      <c r="Q73" s="271">
        <v>1</v>
      </c>
      <c r="R73" s="271">
        <v>1</v>
      </c>
      <c r="S73" s="271">
        <v>1</v>
      </c>
      <c r="T73" s="271">
        <v>1</v>
      </c>
      <c r="U73" s="271">
        <v>1</v>
      </c>
      <c r="V73" s="271">
        <v>1</v>
      </c>
      <c r="W73" s="161">
        <v>1000000</v>
      </c>
      <c r="X73" s="161">
        <v>1000000</v>
      </c>
      <c r="Y73" s="161" t="s">
        <v>27</v>
      </c>
      <c r="Z73" s="162" t="s">
        <v>1686</v>
      </c>
      <c r="AA73" s="161">
        <v>1000000</v>
      </c>
      <c r="AB73" s="161">
        <v>0</v>
      </c>
      <c r="AC73" s="161" t="s">
        <v>27</v>
      </c>
      <c r="AD73" s="162" t="s">
        <v>1686</v>
      </c>
      <c r="AE73" s="161"/>
      <c r="AF73" s="161"/>
      <c r="AG73" s="161"/>
      <c r="AH73" s="162"/>
      <c r="AI73" s="161"/>
      <c r="AJ73" s="161"/>
      <c r="AK73" s="161"/>
      <c r="AL73" s="162"/>
      <c r="AM73" s="161"/>
      <c r="AN73" s="161"/>
      <c r="AO73" s="161"/>
      <c r="AP73" s="162"/>
      <c r="AQ73" s="161"/>
      <c r="AR73" s="161"/>
      <c r="AS73" s="161"/>
      <c r="AT73" s="162"/>
      <c r="AU73" s="161"/>
      <c r="AV73" s="161"/>
      <c r="AW73" s="161"/>
      <c r="AX73" s="162"/>
      <c r="AY73" s="161"/>
      <c r="AZ73" s="161"/>
      <c r="BA73" s="161"/>
      <c r="BB73" s="162"/>
      <c r="BC73" s="161"/>
      <c r="BD73" s="161"/>
      <c r="BE73" s="161"/>
      <c r="BF73" s="162"/>
      <c r="BG73" s="162"/>
      <c r="BH73" s="162"/>
      <c r="BI73" s="161"/>
      <c r="BJ73" s="162"/>
      <c r="BK73" s="162">
        <f t="shared" si="1"/>
        <v>2000000</v>
      </c>
      <c r="BL73" s="163" t="s">
        <v>852</v>
      </c>
      <c r="BM73" s="163" t="s">
        <v>853</v>
      </c>
      <c r="BN73" s="163" t="s">
        <v>854</v>
      </c>
      <c r="BO73" s="163">
        <v>324000</v>
      </c>
      <c r="BP73" s="163" t="s">
        <v>855</v>
      </c>
      <c r="BQ73" s="163" t="s">
        <v>1687</v>
      </c>
    </row>
    <row r="74" spans="1:69" ht="15.65" customHeight="1">
      <c r="A74" s="259" t="s">
        <v>1685</v>
      </c>
      <c r="B74" s="260" t="s">
        <v>1471</v>
      </c>
      <c r="C74" s="259" t="s">
        <v>535</v>
      </c>
      <c r="D74" s="261" t="s">
        <v>857</v>
      </c>
      <c r="E74" s="256" t="s">
        <v>537</v>
      </c>
      <c r="F74" s="256" t="s">
        <v>538</v>
      </c>
      <c r="G74" s="256" t="s">
        <v>539</v>
      </c>
      <c r="H74" s="262">
        <v>0</v>
      </c>
      <c r="I74" s="262">
        <v>2017</v>
      </c>
      <c r="J74" s="263">
        <v>43678</v>
      </c>
      <c r="K74" s="263">
        <v>47118</v>
      </c>
      <c r="L74" s="271">
        <v>1</v>
      </c>
      <c r="M74" s="271">
        <v>1</v>
      </c>
      <c r="N74" s="271">
        <v>1</v>
      </c>
      <c r="O74" s="271">
        <v>1</v>
      </c>
      <c r="P74" s="271">
        <v>1</v>
      </c>
      <c r="Q74" s="271">
        <v>1</v>
      </c>
      <c r="R74" s="271">
        <v>1</v>
      </c>
      <c r="S74" s="271">
        <v>1</v>
      </c>
      <c r="T74" s="271">
        <v>1</v>
      </c>
      <c r="U74" s="271">
        <v>1</v>
      </c>
      <c r="V74" s="271">
        <v>1</v>
      </c>
      <c r="W74" s="161">
        <v>24000000</v>
      </c>
      <c r="X74" s="161">
        <v>24000000</v>
      </c>
      <c r="Y74" s="161" t="s">
        <v>27</v>
      </c>
      <c r="Z74" s="162" t="s">
        <v>1686</v>
      </c>
      <c r="AA74" s="161">
        <v>24000000</v>
      </c>
      <c r="AB74" s="161">
        <v>0</v>
      </c>
      <c r="AC74" s="161" t="s">
        <v>27</v>
      </c>
      <c r="AD74" s="162" t="s">
        <v>1686</v>
      </c>
      <c r="AE74" s="161"/>
      <c r="AF74" s="161"/>
      <c r="AG74" s="161"/>
      <c r="AH74" s="162"/>
      <c r="AI74" s="161"/>
      <c r="AJ74" s="161"/>
      <c r="AK74" s="161"/>
      <c r="AL74" s="162"/>
      <c r="AM74" s="161"/>
      <c r="AN74" s="161"/>
      <c r="AO74" s="161"/>
      <c r="AP74" s="162"/>
      <c r="AQ74" s="161"/>
      <c r="AR74" s="161"/>
      <c r="AS74" s="161"/>
      <c r="AT74" s="162"/>
      <c r="AU74" s="161"/>
      <c r="AV74" s="161"/>
      <c r="AW74" s="161"/>
      <c r="AX74" s="162"/>
      <c r="AY74" s="161"/>
      <c r="AZ74" s="161"/>
      <c r="BA74" s="161"/>
      <c r="BB74" s="162"/>
      <c r="BC74" s="161"/>
      <c r="BD74" s="161"/>
      <c r="BE74" s="161"/>
      <c r="BF74" s="162"/>
      <c r="BG74" s="162"/>
      <c r="BH74" s="162"/>
      <c r="BI74" s="161"/>
      <c r="BJ74" s="162"/>
      <c r="BK74" s="162">
        <f t="shared" si="1"/>
        <v>48000000</v>
      </c>
      <c r="BL74" s="163" t="s">
        <v>852</v>
      </c>
      <c r="BM74" s="163" t="s">
        <v>853</v>
      </c>
      <c r="BN74" s="163" t="s">
        <v>854</v>
      </c>
      <c r="BO74" s="163">
        <v>324000</v>
      </c>
      <c r="BP74" s="163" t="s">
        <v>855</v>
      </c>
      <c r="BQ74" s="163" t="s">
        <v>1687</v>
      </c>
    </row>
    <row r="75" spans="1:69" ht="15.65" customHeight="1">
      <c r="A75" s="259" t="s">
        <v>1685</v>
      </c>
      <c r="B75" s="260" t="s">
        <v>541</v>
      </c>
      <c r="C75" s="259" t="s">
        <v>1566</v>
      </c>
      <c r="D75" s="261" t="s">
        <v>858</v>
      </c>
      <c r="E75" s="256" t="s">
        <v>1754</v>
      </c>
      <c r="F75" s="256" t="s">
        <v>1567</v>
      </c>
      <c r="G75" s="256" t="s">
        <v>543</v>
      </c>
      <c r="H75" s="262">
        <v>100</v>
      </c>
      <c r="I75" s="262">
        <v>2018</v>
      </c>
      <c r="J75" s="263">
        <v>43678</v>
      </c>
      <c r="K75" s="263">
        <v>47118</v>
      </c>
      <c r="L75" s="297">
        <v>100</v>
      </c>
      <c r="M75" s="271">
        <v>100</v>
      </c>
      <c r="N75" s="271">
        <v>100</v>
      </c>
      <c r="O75" s="271">
        <v>100</v>
      </c>
      <c r="P75" s="271">
        <v>100</v>
      </c>
      <c r="Q75" s="271">
        <v>100</v>
      </c>
      <c r="R75" s="271">
        <v>100</v>
      </c>
      <c r="S75" s="271">
        <v>100</v>
      </c>
      <c r="T75" s="271">
        <v>100</v>
      </c>
      <c r="U75" s="271">
        <v>100</v>
      </c>
      <c r="V75" s="271">
        <v>100</v>
      </c>
      <c r="W75" s="161">
        <v>0</v>
      </c>
      <c r="X75" s="161">
        <v>0</v>
      </c>
      <c r="Y75" s="161" t="s">
        <v>27</v>
      </c>
      <c r="Z75" s="162" t="s">
        <v>1686</v>
      </c>
      <c r="AA75" s="161">
        <v>0</v>
      </c>
      <c r="AB75" s="161">
        <v>0</v>
      </c>
      <c r="AC75" s="161" t="s">
        <v>27</v>
      </c>
      <c r="AD75" s="162" t="s">
        <v>1686</v>
      </c>
      <c r="AE75" s="161"/>
      <c r="AF75" s="161"/>
      <c r="AG75" s="161"/>
      <c r="AH75" s="162"/>
      <c r="AI75" s="161"/>
      <c r="AJ75" s="161"/>
      <c r="AK75" s="161"/>
      <c r="AL75" s="162"/>
      <c r="AM75" s="161"/>
      <c r="AN75" s="161"/>
      <c r="AO75" s="161"/>
      <c r="AP75" s="162"/>
      <c r="AQ75" s="161"/>
      <c r="AR75" s="161"/>
      <c r="AS75" s="161"/>
      <c r="AT75" s="162"/>
      <c r="AU75" s="161"/>
      <c r="AV75" s="161"/>
      <c r="AW75" s="161"/>
      <c r="AX75" s="162"/>
      <c r="AY75" s="161"/>
      <c r="AZ75" s="161"/>
      <c r="BA75" s="161"/>
      <c r="BB75" s="162"/>
      <c r="BC75" s="161"/>
      <c r="BD75" s="161"/>
      <c r="BE75" s="161"/>
      <c r="BF75" s="162"/>
      <c r="BG75" s="162"/>
      <c r="BH75" s="162"/>
      <c r="BI75" s="161"/>
      <c r="BJ75" s="162"/>
      <c r="BK75" s="162">
        <f t="shared" si="1"/>
        <v>0</v>
      </c>
      <c r="BL75" s="163" t="s">
        <v>852</v>
      </c>
      <c r="BM75" s="163" t="s">
        <v>853</v>
      </c>
      <c r="BN75" s="163" t="s">
        <v>854</v>
      </c>
      <c r="BO75" s="163">
        <v>324000</v>
      </c>
      <c r="BP75" s="163" t="s">
        <v>855</v>
      </c>
      <c r="BQ75" s="163" t="s">
        <v>1687</v>
      </c>
    </row>
    <row r="76" spans="1:69" ht="15.65" customHeight="1">
      <c r="A76" s="259" t="s">
        <v>1685</v>
      </c>
      <c r="B76" s="260" t="s">
        <v>544</v>
      </c>
      <c r="C76" s="259" t="s">
        <v>545</v>
      </c>
      <c r="D76" s="261" t="s">
        <v>859</v>
      </c>
      <c r="E76" s="256" t="s">
        <v>860</v>
      </c>
      <c r="F76" s="256" t="s">
        <v>548</v>
      </c>
      <c r="G76" s="256" t="s">
        <v>861</v>
      </c>
      <c r="H76" s="262">
        <v>70.7</v>
      </c>
      <c r="I76" s="262" t="s">
        <v>549</v>
      </c>
      <c r="J76" s="263">
        <v>43678</v>
      </c>
      <c r="K76" s="263">
        <v>47118</v>
      </c>
      <c r="L76" s="293">
        <v>95</v>
      </c>
      <c r="M76" s="293">
        <v>95</v>
      </c>
      <c r="N76" s="293">
        <v>95</v>
      </c>
      <c r="O76" s="293">
        <v>95</v>
      </c>
      <c r="P76" s="293">
        <v>95</v>
      </c>
      <c r="Q76" s="293">
        <v>95</v>
      </c>
      <c r="R76" s="293">
        <v>95</v>
      </c>
      <c r="S76" s="293">
        <v>95</v>
      </c>
      <c r="T76" s="293">
        <v>95</v>
      </c>
      <c r="U76" s="271">
        <v>95.000000000000057</v>
      </c>
      <c r="V76" s="271">
        <v>95</v>
      </c>
      <c r="W76" s="161">
        <v>10000000</v>
      </c>
      <c r="X76" s="161">
        <v>10000000</v>
      </c>
      <c r="Y76" s="161" t="s">
        <v>27</v>
      </c>
      <c r="Z76" s="162" t="s">
        <v>1686</v>
      </c>
      <c r="AA76" s="161">
        <v>10000000</v>
      </c>
      <c r="AB76" s="161">
        <v>0</v>
      </c>
      <c r="AC76" s="161" t="s">
        <v>27</v>
      </c>
      <c r="AD76" s="162" t="s">
        <v>1686</v>
      </c>
      <c r="AE76" s="161"/>
      <c r="AF76" s="161"/>
      <c r="AG76" s="161"/>
      <c r="AH76" s="162"/>
      <c r="AI76" s="161"/>
      <c r="AJ76" s="161"/>
      <c r="AK76" s="161"/>
      <c r="AL76" s="162"/>
      <c r="AM76" s="161"/>
      <c r="AN76" s="161"/>
      <c r="AO76" s="161"/>
      <c r="AP76" s="162"/>
      <c r="AQ76" s="161"/>
      <c r="AR76" s="161"/>
      <c r="AS76" s="161"/>
      <c r="AT76" s="162"/>
      <c r="AU76" s="161"/>
      <c r="AV76" s="161"/>
      <c r="AW76" s="161"/>
      <c r="AX76" s="162"/>
      <c r="AY76" s="161"/>
      <c r="AZ76" s="161"/>
      <c r="BA76" s="161"/>
      <c r="BB76" s="162"/>
      <c r="BC76" s="161"/>
      <c r="BD76" s="161"/>
      <c r="BE76" s="161"/>
      <c r="BF76" s="162"/>
      <c r="BG76" s="162"/>
      <c r="BH76" s="162"/>
      <c r="BI76" s="161"/>
      <c r="BJ76" s="162"/>
      <c r="BK76" s="162">
        <f t="shared" si="1"/>
        <v>20000000</v>
      </c>
      <c r="BL76" s="163" t="s">
        <v>852</v>
      </c>
      <c r="BM76" s="163" t="s">
        <v>853</v>
      </c>
      <c r="BN76" s="163" t="s">
        <v>854</v>
      </c>
      <c r="BO76" s="163">
        <v>324000</v>
      </c>
      <c r="BP76" s="163" t="s">
        <v>855</v>
      </c>
      <c r="BQ76" s="163" t="s">
        <v>1687</v>
      </c>
    </row>
    <row r="77" spans="1:69" ht="15.65" customHeight="1">
      <c r="A77" s="259" t="s">
        <v>1685</v>
      </c>
      <c r="B77" s="260" t="s">
        <v>550</v>
      </c>
      <c r="C77" s="259" t="s">
        <v>551</v>
      </c>
      <c r="D77" s="261" t="s">
        <v>862</v>
      </c>
      <c r="E77" s="256" t="s">
        <v>553</v>
      </c>
      <c r="F77" s="256" t="s">
        <v>554</v>
      </c>
      <c r="G77" s="256" t="s">
        <v>555</v>
      </c>
      <c r="H77" s="262">
        <v>0</v>
      </c>
      <c r="I77" s="262">
        <v>2017</v>
      </c>
      <c r="J77" s="263">
        <v>43678</v>
      </c>
      <c r="K77" s="263">
        <v>47118</v>
      </c>
      <c r="L77" s="271">
        <v>1</v>
      </c>
      <c r="M77" s="271">
        <v>1</v>
      </c>
      <c r="N77" s="271">
        <v>1</v>
      </c>
      <c r="O77" s="271">
        <v>1</v>
      </c>
      <c r="P77" s="271">
        <v>1</v>
      </c>
      <c r="Q77" s="271">
        <v>1</v>
      </c>
      <c r="R77" s="271">
        <v>1</v>
      </c>
      <c r="S77" s="271">
        <v>1</v>
      </c>
      <c r="T77" s="271">
        <v>1</v>
      </c>
      <c r="U77" s="271">
        <v>1</v>
      </c>
      <c r="V77" s="271">
        <v>1</v>
      </c>
      <c r="W77" s="161">
        <v>10000000</v>
      </c>
      <c r="X77" s="161">
        <v>10000000</v>
      </c>
      <c r="Y77" s="161" t="s">
        <v>27</v>
      </c>
      <c r="Z77" s="162" t="s">
        <v>1686</v>
      </c>
      <c r="AA77" s="161">
        <v>10000000</v>
      </c>
      <c r="AB77" s="161">
        <v>0</v>
      </c>
      <c r="AC77" s="161" t="s">
        <v>27</v>
      </c>
      <c r="AD77" s="162" t="s">
        <v>1686</v>
      </c>
      <c r="AE77" s="161"/>
      <c r="AF77" s="161"/>
      <c r="AG77" s="161"/>
      <c r="AH77" s="162"/>
      <c r="AI77" s="161"/>
      <c r="AJ77" s="161"/>
      <c r="AK77" s="161"/>
      <c r="AL77" s="162"/>
      <c r="AM77" s="161"/>
      <c r="AN77" s="161"/>
      <c r="AO77" s="161"/>
      <c r="AP77" s="162"/>
      <c r="AQ77" s="161"/>
      <c r="AR77" s="161"/>
      <c r="AS77" s="161"/>
      <c r="AT77" s="162"/>
      <c r="AU77" s="161"/>
      <c r="AV77" s="161"/>
      <c r="AW77" s="161"/>
      <c r="AX77" s="162"/>
      <c r="AY77" s="161"/>
      <c r="AZ77" s="161"/>
      <c r="BA77" s="161"/>
      <c r="BB77" s="162"/>
      <c r="BC77" s="161"/>
      <c r="BD77" s="161"/>
      <c r="BE77" s="161"/>
      <c r="BF77" s="162"/>
      <c r="BG77" s="162"/>
      <c r="BH77" s="162"/>
      <c r="BI77" s="161"/>
      <c r="BJ77" s="162"/>
      <c r="BK77" s="162">
        <f t="shared" si="1"/>
        <v>20000000</v>
      </c>
      <c r="BL77" s="163" t="s">
        <v>863</v>
      </c>
      <c r="BM77" s="163" t="s">
        <v>864</v>
      </c>
      <c r="BN77" s="163" t="s">
        <v>865</v>
      </c>
      <c r="BO77" s="163">
        <v>324000</v>
      </c>
      <c r="BP77" s="163" t="s">
        <v>855</v>
      </c>
      <c r="BQ77" s="163" t="s">
        <v>1687</v>
      </c>
    </row>
    <row r="78" spans="1:69" ht="15.65" customHeight="1">
      <c r="A78" s="259" t="s">
        <v>1685</v>
      </c>
      <c r="B78" s="260" t="s">
        <v>560</v>
      </c>
      <c r="C78" s="259" t="s">
        <v>561</v>
      </c>
      <c r="D78" s="261" t="s">
        <v>866</v>
      </c>
      <c r="E78" s="256" t="s">
        <v>867</v>
      </c>
      <c r="F78" s="256" t="s">
        <v>868</v>
      </c>
      <c r="G78" s="256" t="s">
        <v>869</v>
      </c>
      <c r="H78" s="262">
        <v>1</v>
      </c>
      <c r="I78" s="262">
        <v>2018</v>
      </c>
      <c r="J78" s="263">
        <v>43678</v>
      </c>
      <c r="K78" s="263">
        <v>47118</v>
      </c>
      <c r="L78" s="271">
        <v>1</v>
      </c>
      <c r="M78" s="271">
        <v>1</v>
      </c>
      <c r="N78" s="271">
        <v>1</v>
      </c>
      <c r="O78" s="271">
        <v>1</v>
      </c>
      <c r="P78" s="271">
        <v>1</v>
      </c>
      <c r="Q78" s="271">
        <v>1</v>
      </c>
      <c r="R78" s="271">
        <v>1</v>
      </c>
      <c r="S78" s="271">
        <v>1</v>
      </c>
      <c r="T78" s="271">
        <v>1</v>
      </c>
      <c r="U78" s="271">
        <v>1</v>
      </c>
      <c r="V78" s="271">
        <v>1</v>
      </c>
      <c r="W78" s="161">
        <v>2000000</v>
      </c>
      <c r="X78" s="161">
        <v>2000000</v>
      </c>
      <c r="Y78" s="161" t="s">
        <v>27</v>
      </c>
      <c r="Z78" s="162" t="s">
        <v>1686</v>
      </c>
      <c r="AA78" s="161">
        <v>2000000</v>
      </c>
      <c r="AB78" s="161">
        <v>0</v>
      </c>
      <c r="AC78" s="161" t="s">
        <v>27</v>
      </c>
      <c r="AD78" s="162" t="s">
        <v>1686</v>
      </c>
      <c r="AE78" s="161"/>
      <c r="AF78" s="161"/>
      <c r="AG78" s="161"/>
      <c r="AH78" s="162"/>
      <c r="AI78" s="161"/>
      <c r="AJ78" s="161"/>
      <c r="AK78" s="161"/>
      <c r="AL78" s="162"/>
      <c r="AM78" s="161"/>
      <c r="AN78" s="161"/>
      <c r="AO78" s="161"/>
      <c r="AP78" s="162"/>
      <c r="AQ78" s="161"/>
      <c r="AR78" s="161"/>
      <c r="AS78" s="161"/>
      <c r="AT78" s="162"/>
      <c r="AU78" s="161"/>
      <c r="AV78" s="161"/>
      <c r="AW78" s="161"/>
      <c r="AX78" s="162"/>
      <c r="AY78" s="161"/>
      <c r="AZ78" s="161"/>
      <c r="BA78" s="161"/>
      <c r="BB78" s="162"/>
      <c r="BC78" s="161"/>
      <c r="BD78" s="161"/>
      <c r="BE78" s="161"/>
      <c r="BF78" s="162"/>
      <c r="BG78" s="162"/>
      <c r="BH78" s="162"/>
      <c r="BI78" s="161"/>
      <c r="BJ78" s="162"/>
      <c r="BK78" s="162">
        <f t="shared" si="1"/>
        <v>4000000</v>
      </c>
      <c r="BL78" s="163" t="s">
        <v>852</v>
      </c>
      <c r="BM78" s="163" t="s">
        <v>853</v>
      </c>
      <c r="BN78" s="163" t="s">
        <v>854</v>
      </c>
      <c r="BO78" s="163">
        <v>324000</v>
      </c>
      <c r="BP78" s="163" t="s">
        <v>855</v>
      </c>
      <c r="BQ78" s="163" t="s">
        <v>1687</v>
      </c>
    </row>
    <row r="79" spans="1:69" ht="15.65" customHeight="1">
      <c r="A79" s="259" t="s">
        <v>1685</v>
      </c>
      <c r="B79" s="260" t="s">
        <v>566</v>
      </c>
      <c r="C79" s="259" t="s">
        <v>1756</v>
      </c>
      <c r="D79" s="261" t="s">
        <v>870</v>
      </c>
      <c r="E79" s="256" t="s">
        <v>1585</v>
      </c>
      <c r="F79" s="256" t="s">
        <v>1584</v>
      </c>
      <c r="G79" s="256" t="s">
        <v>1565</v>
      </c>
      <c r="H79" s="262">
        <v>1</v>
      </c>
      <c r="I79" s="262">
        <v>2017</v>
      </c>
      <c r="J79" s="263">
        <v>43678</v>
      </c>
      <c r="K79" s="263">
        <v>47118</v>
      </c>
      <c r="L79" s="271">
        <v>1</v>
      </c>
      <c r="M79" s="271">
        <v>1</v>
      </c>
      <c r="N79" s="271">
        <v>1</v>
      </c>
      <c r="O79" s="271">
        <v>1</v>
      </c>
      <c r="P79" s="271">
        <v>1</v>
      </c>
      <c r="Q79" s="271">
        <v>1</v>
      </c>
      <c r="R79" s="271">
        <v>1</v>
      </c>
      <c r="S79" s="271">
        <v>1</v>
      </c>
      <c r="T79" s="271">
        <v>1</v>
      </c>
      <c r="U79" s="271">
        <v>1</v>
      </c>
      <c r="V79" s="271">
        <v>1</v>
      </c>
      <c r="W79" s="161">
        <v>30000000</v>
      </c>
      <c r="X79" s="161">
        <v>30000000</v>
      </c>
      <c r="Y79" s="161" t="s">
        <v>27</v>
      </c>
      <c r="Z79" s="162" t="s">
        <v>1686</v>
      </c>
      <c r="AA79" s="161">
        <v>30000000</v>
      </c>
      <c r="AB79" s="161">
        <v>30000000</v>
      </c>
      <c r="AC79" s="161" t="s">
        <v>27</v>
      </c>
      <c r="AD79" s="162" t="s">
        <v>1686</v>
      </c>
      <c r="AE79" s="161"/>
      <c r="AF79" s="161"/>
      <c r="AG79" s="161"/>
      <c r="AH79" s="162"/>
      <c r="AI79" s="161"/>
      <c r="AJ79" s="161"/>
      <c r="AK79" s="161"/>
      <c r="AL79" s="162"/>
      <c r="AM79" s="161"/>
      <c r="AN79" s="161"/>
      <c r="AO79" s="161"/>
      <c r="AP79" s="162"/>
      <c r="AQ79" s="161"/>
      <c r="AR79" s="161"/>
      <c r="AS79" s="161"/>
      <c r="AT79" s="162"/>
      <c r="AU79" s="161"/>
      <c r="AV79" s="161"/>
      <c r="AW79" s="161"/>
      <c r="AX79" s="162"/>
      <c r="AY79" s="161"/>
      <c r="AZ79" s="161"/>
      <c r="BA79" s="161"/>
      <c r="BB79" s="162"/>
      <c r="BC79" s="161"/>
      <c r="BD79" s="161"/>
      <c r="BE79" s="161"/>
      <c r="BF79" s="162"/>
      <c r="BG79" s="162"/>
      <c r="BH79" s="162"/>
      <c r="BI79" s="161"/>
      <c r="BJ79" s="162"/>
      <c r="BK79" s="162">
        <f t="shared" si="1"/>
        <v>60000000</v>
      </c>
      <c r="BL79" s="163" t="s">
        <v>852</v>
      </c>
      <c r="BM79" s="163" t="s">
        <v>853</v>
      </c>
      <c r="BN79" s="163" t="s">
        <v>854</v>
      </c>
      <c r="BO79" s="163">
        <v>324000</v>
      </c>
      <c r="BP79" s="163" t="s">
        <v>855</v>
      </c>
      <c r="BQ79" s="163" t="s">
        <v>1687</v>
      </c>
    </row>
    <row r="80" spans="1:69" ht="15.65" customHeight="1">
      <c r="A80" s="259" t="s">
        <v>1685</v>
      </c>
      <c r="B80" s="260" t="s">
        <v>567</v>
      </c>
      <c r="C80" s="259" t="s">
        <v>871</v>
      </c>
      <c r="D80" s="261" t="s">
        <v>872</v>
      </c>
      <c r="E80" s="256" t="s">
        <v>569</v>
      </c>
      <c r="F80" s="256" t="s">
        <v>570</v>
      </c>
      <c r="G80" s="256" t="s">
        <v>571</v>
      </c>
      <c r="H80" s="262">
        <v>77</v>
      </c>
      <c r="I80" s="262">
        <v>2017</v>
      </c>
      <c r="J80" s="263">
        <v>43678</v>
      </c>
      <c r="K80" s="263">
        <v>47118</v>
      </c>
      <c r="L80" s="271">
        <v>78</v>
      </c>
      <c r="M80" s="271">
        <v>78.5</v>
      </c>
      <c r="N80" s="271">
        <v>79</v>
      </c>
      <c r="O80" s="271">
        <v>79.5</v>
      </c>
      <c r="P80" s="271">
        <v>80</v>
      </c>
      <c r="Q80" s="271">
        <v>80.5</v>
      </c>
      <c r="R80" s="271">
        <v>81</v>
      </c>
      <c r="S80" s="271">
        <v>81.5</v>
      </c>
      <c r="T80" s="271">
        <v>82</v>
      </c>
      <c r="U80" s="297">
        <v>85</v>
      </c>
      <c r="V80" s="271">
        <v>85</v>
      </c>
      <c r="W80" s="161">
        <v>30000000</v>
      </c>
      <c r="X80" s="161">
        <v>30000000</v>
      </c>
      <c r="Y80" s="161" t="s">
        <v>27</v>
      </c>
      <c r="Z80" s="162" t="s">
        <v>1686</v>
      </c>
      <c r="AA80" s="161">
        <v>30000000</v>
      </c>
      <c r="AB80" s="161">
        <v>30000000</v>
      </c>
      <c r="AC80" s="161" t="s">
        <v>27</v>
      </c>
      <c r="AD80" s="162" t="s">
        <v>1686</v>
      </c>
      <c r="AE80" s="161"/>
      <c r="AF80" s="161"/>
      <c r="AG80" s="161"/>
      <c r="AH80" s="162"/>
      <c r="AI80" s="161"/>
      <c r="AJ80" s="161"/>
      <c r="AK80" s="161"/>
      <c r="AL80" s="162"/>
      <c r="AM80" s="161"/>
      <c r="AN80" s="161"/>
      <c r="AO80" s="161"/>
      <c r="AP80" s="162"/>
      <c r="AQ80" s="161"/>
      <c r="AR80" s="161"/>
      <c r="AS80" s="161"/>
      <c r="AT80" s="162"/>
      <c r="AU80" s="161"/>
      <c r="AV80" s="161"/>
      <c r="AW80" s="161"/>
      <c r="AX80" s="162"/>
      <c r="AY80" s="161"/>
      <c r="AZ80" s="161"/>
      <c r="BA80" s="161"/>
      <c r="BB80" s="162"/>
      <c r="BC80" s="161"/>
      <c r="BD80" s="161"/>
      <c r="BE80" s="161"/>
      <c r="BF80" s="162"/>
      <c r="BG80" s="162"/>
      <c r="BH80" s="162"/>
      <c r="BI80" s="161"/>
      <c r="BJ80" s="162"/>
      <c r="BK80" s="162">
        <f t="shared" si="1"/>
        <v>60000000</v>
      </c>
      <c r="BL80" s="163" t="s">
        <v>852</v>
      </c>
      <c r="BM80" s="163" t="s">
        <v>853</v>
      </c>
      <c r="BN80" s="163" t="s">
        <v>854</v>
      </c>
      <c r="BO80" s="163">
        <v>324000</v>
      </c>
      <c r="BP80" s="163" t="s">
        <v>855</v>
      </c>
      <c r="BQ80" s="163" t="s">
        <v>1687</v>
      </c>
    </row>
    <row r="81" spans="1:69" ht="15.65" customHeight="1">
      <c r="A81" s="259" t="s">
        <v>433</v>
      </c>
      <c r="B81" s="260" t="s">
        <v>513</v>
      </c>
      <c r="C81" s="259" t="s">
        <v>514</v>
      </c>
      <c r="D81" s="261" t="s">
        <v>771</v>
      </c>
      <c r="E81" s="256" t="s">
        <v>810</v>
      </c>
      <c r="F81" s="256" t="s">
        <v>772</v>
      </c>
      <c r="G81" s="256" t="s">
        <v>518</v>
      </c>
      <c r="H81" s="262">
        <v>1</v>
      </c>
      <c r="I81" s="262">
        <v>2018</v>
      </c>
      <c r="J81" s="263">
        <v>43678</v>
      </c>
      <c r="K81" s="263">
        <v>47118</v>
      </c>
      <c r="L81" s="271">
        <v>1</v>
      </c>
      <c r="M81" s="271">
        <v>1</v>
      </c>
      <c r="N81" s="271">
        <v>1</v>
      </c>
      <c r="O81" s="271">
        <v>1</v>
      </c>
      <c r="P81" s="271">
        <v>1</v>
      </c>
      <c r="Q81" s="271">
        <v>1</v>
      </c>
      <c r="R81" s="271">
        <v>1</v>
      </c>
      <c r="S81" s="271">
        <v>1</v>
      </c>
      <c r="T81" s="271">
        <v>1</v>
      </c>
      <c r="U81" s="271">
        <v>1</v>
      </c>
      <c r="V81" s="271">
        <v>1</v>
      </c>
      <c r="W81" s="161">
        <v>4006286000</v>
      </c>
      <c r="X81" s="161">
        <v>4006286000</v>
      </c>
      <c r="Y81" s="161" t="s">
        <v>592</v>
      </c>
      <c r="Z81" s="162" t="s">
        <v>1688</v>
      </c>
      <c r="AA81" s="161">
        <v>2006286000</v>
      </c>
      <c r="AB81" s="161">
        <v>2006286000</v>
      </c>
      <c r="AC81" s="161" t="s">
        <v>592</v>
      </c>
      <c r="AD81" s="162" t="s">
        <v>1688</v>
      </c>
      <c r="AE81" s="161">
        <v>4846431190</v>
      </c>
      <c r="AF81" s="161"/>
      <c r="AG81" s="161" t="s">
        <v>592</v>
      </c>
      <c r="AH81" s="162" t="s">
        <v>1688</v>
      </c>
      <c r="AI81" s="161">
        <v>4991824125.6999998</v>
      </c>
      <c r="AJ81" s="161"/>
      <c r="AK81" s="161" t="s">
        <v>592</v>
      </c>
      <c r="AL81" s="162" t="s">
        <v>1688</v>
      </c>
      <c r="AM81" s="161">
        <v>5141578849.4709997</v>
      </c>
      <c r="AN81" s="161"/>
      <c r="AO81" s="161" t="s">
        <v>592</v>
      </c>
      <c r="AP81" s="162" t="s">
        <v>1688</v>
      </c>
      <c r="AQ81" s="161">
        <v>5295826214.9551296</v>
      </c>
      <c r="AR81" s="161"/>
      <c r="AS81" s="161" t="s">
        <v>592</v>
      </c>
      <c r="AT81" s="162" t="s">
        <v>1688</v>
      </c>
      <c r="AU81" s="161">
        <v>5454701001.4037838</v>
      </c>
      <c r="AV81" s="161"/>
      <c r="AW81" s="161" t="s">
        <v>592</v>
      </c>
      <c r="AX81" s="162" t="s">
        <v>1688</v>
      </c>
      <c r="AY81" s="161">
        <v>5618342031.4458971</v>
      </c>
      <c r="AZ81" s="161"/>
      <c r="BA81" s="161" t="s">
        <v>592</v>
      </c>
      <c r="BB81" s="162" t="s">
        <v>1688</v>
      </c>
      <c r="BC81" s="161">
        <v>5786892292.3892746</v>
      </c>
      <c r="BD81" s="161"/>
      <c r="BE81" s="161" t="s">
        <v>592</v>
      </c>
      <c r="BF81" s="162" t="s">
        <v>1688</v>
      </c>
      <c r="BG81" s="162">
        <v>5960499061.1609526</v>
      </c>
      <c r="BH81" s="162"/>
      <c r="BI81" s="161" t="s">
        <v>592</v>
      </c>
      <c r="BJ81" s="162" t="s">
        <v>1688</v>
      </c>
      <c r="BK81" s="162">
        <f t="shared" si="1"/>
        <v>49108666766.526039</v>
      </c>
      <c r="BL81" s="163" t="s">
        <v>773</v>
      </c>
      <c r="BM81" s="163" t="s">
        <v>774</v>
      </c>
      <c r="BN81" s="163" t="s">
        <v>775</v>
      </c>
      <c r="BO81" s="163">
        <v>3649090</v>
      </c>
      <c r="BP81" s="163" t="s">
        <v>776</v>
      </c>
      <c r="BQ81" s="163" t="s">
        <v>1689</v>
      </c>
    </row>
    <row r="82" spans="1:69" ht="15.65" customHeight="1">
      <c r="A82" s="259" t="s">
        <v>433</v>
      </c>
      <c r="B82" s="260" t="s">
        <v>524</v>
      </c>
      <c r="C82" s="259" t="s">
        <v>572</v>
      </c>
      <c r="D82" s="261" t="s">
        <v>777</v>
      </c>
      <c r="E82" s="256" t="s">
        <v>527</v>
      </c>
      <c r="F82" s="256" t="s">
        <v>528</v>
      </c>
      <c r="G82" s="256" t="s">
        <v>529</v>
      </c>
      <c r="H82" s="262">
        <v>0</v>
      </c>
      <c r="I82" s="262">
        <v>2017</v>
      </c>
      <c r="J82" s="263">
        <v>43678</v>
      </c>
      <c r="K82" s="263">
        <v>47118</v>
      </c>
      <c r="L82" s="271">
        <v>1</v>
      </c>
      <c r="M82" s="271">
        <v>1</v>
      </c>
      <c r="N82" s="271">
        <v>1</v>
      </c>
      <c r="O82" s="271">
        <v>1</v>
      </c>
      <c r="P82" s="271">
        <v>1</v>
      </c>
      <c r="Q82" s="271">
        <v>1</v>
      </c>
      <c r="R82" s="271">
        <v>1</v>
      </c>
      <c r="S82" s="271">
        <v>1</v>
      </c>
      <c r="T82" s="271">
        <v>1</v>
      </c>
      <c r="U82" s="271">
        <v>1</v>
      </c>
      <c r="V82" s="271">
        <v>1</v>
      </c>
      <c r="W82" s="161"/>
      <c r="X82" s="161"/>
      <c r="Y82" s="161"/>
      <c r="Z82" s="162"/>
      <c r="AA82" s="161"/>
      <c r="AB82" s="161"/>
      <c r="AC82" s="161"/>
      <c r="AD82" s="162"/>
      <c r="AE82" s="161"/>
      <c r="AF82" s="161"/>
      <c r="AG82" s="161"/>
      <c r="AH82" s="162"/>
      <c r="AI82" s="161"/>
      <c r="AJ82" s="161"/>
      <c r="AK82" s="161"/>
      <c r="AL82" s="162"/>
      <c r="AM82" s="161"/>
      <c r="AN82" s="161"/>
      <c r="AO82" s="161"/>
      <c r="AP82" s="162"/>
      <c r="AQ82" s="161"/>
      <c r="AR82" s="161"/>
      <c r="AS82" s="161"/>
      <c r="AT82" s="162"/>
      <c r="AU82" s="161"/>
      <c r="AV82" s="161"/>
      <c r="AW82" s="161"/>
      <c r="AX82" s="162"/>
      <c r="AY82" s="161"/>
      <c r="AZ82" s="161"/>
      <c r="BA82" s="161"/>
      <c r="BB82" s="162"/>
      <c r="BC82" s="161"/>
      <c r="BD82" s="161"/>
      <c r="BE82" s="161"/>
      <c r="BF82" s="162"/>
      <c r="BG82" s="162"/>
      <c r="BH82" s="162"/>
      <c r="BI82" s="161"/>
      <c r="BJ82" s="162"/>
      <c r="BK82" s="162">
        <f t="shared" si="1"/>
        <v>0</v>
      </c>
      <c r="BL82" s="163" t="s">
        <v>773</v>
      </c>
      <c r="BM82" s="163" t="s">
        <v>774</v>
      </c>
      <c r="BN82" s="163" t="s">
        <v>775</v>
      </c>
      <c r="BO82" s="163">
        <v>3649090</v>
      </c>
      <c r="BP82" s="163" t="s">
        <v>776</v>
      </c>
      <c r="BQ82" s="163" t="s">
        <v>1689</v>
      </c>
    </row>
    <row r="83" spans="1:69" ht="15.65" customHeight="1">
      <c r="A83" s="259" t="s">
        <v>433</v>
      </c>
      <c r="B83" s="260" t="s">
        <v>1471</v>
      </c>
      <c r="C83" s="259" t="s">
        <v>535</v>
      </c>
      <c r="D83" s="261" t="s">
        <v>778</v>
      </c>
      <c r="E83" s="256" t="s">
        <v>537</v>
      </c>
      <c r="F83" s="256" t="s">
        <v>538</v>
      </c>
      <c r="G83" s="256" t="s">
        <v>539</v>
      </c>
      <c r="H83" s="262">
        <v>0</v>
      </c>
      <c r="I83" s="262">
        <v>2017</v>
      </c>
      <c r="J83" s="263">
        <v>43678</v>
      </c>
      <c r="K83" s="263">
        <v>47118</v>
      </c>
      <c r="L83" s="271">
        <v>1</v>
      </c>
      <c r="M83" s="271">
        <v>1</v>
      </c>
      <c r="N83" s="271">
        <v>1</v>
      </c>
      <c r="O83" s="271">
        <v>1</v>
      </c>
      <c r="P83" s="271">
        <v>1</v>
      </c>
      <c r="Q83" s="271">
        <v>1</v>
      </c>
      <c r="R83" s="271">
        <v>1</v>
      </c>
      <c r="S83" s="271">
        <v>1</v>
      </c>
      <c r="T83" s="271">
        <v>1</v>
      </c>
      <c r="U83" s="271">
        <v>1</v>
      </c>
      <c r="V83" s="271">
        <v>1</v>
      </c>
      <c r="W83" s="161"/>
      <c r="X83" s="161"/>
      <c r="Y83" s="161"/>
      <c r="Z83" s="162"/>
      <c r="AA83" s="161"/>
      <c r="AB83" s="161"/>
      <c r="AC83" s="161"/>
      <c r="AD83" s="162"/>
      <c r="AE83" s="161"/>
      <c r="AF83" s="161"/>
      <c r="AG83" s="161"/>
      <c r="AH83" s="162"/>
      <c r="AI83" s="161"/>
      <c r="AJ83" s="161"/>
      <c r="AK83" s="161"/>
      <c r="AL83" s="162"/>
      <c r="AM83" s="161"/>
      <c r="AN83" s="161"/>
      <c r="AO83" s="161"/>
      <c r="AP83" s="162"/>
      <c r="AQ83" s="161"/>
      <c r="AR83" s="161"/>
      <c r="AS83" s="161"/>
      <c r="AT83" s="162"/>
      <c r="AU83" s="161"/>
      <c r="AV83" s="161"/>
      <c r="AW83" s="161"/>
      <c r="AX83" s="162"/>
      <c r="AY83" s="161"/>
      <c r="AZ83" s="161"/>
      <c r="BA83" s="161"/>
      <c r="BB83" s="162"/>
      <c r="BC83" s="161"/>
      <c r="BD83" s="161"/>
      <c r="BE83" s="161"/>
      <c r="BF83" s="162"/>
      <c r="BG83" s="162"/>
      <c r="BH83" s="162"/>
      <c r="BI83" s="161"/>
      <c r="BJ83" s="162"/>
      <c r="BK83" s="162">
        <f t="shared" si="1"/>
        <v>0</v>
      </c>
      <c r="BL83" s="163" t="s">
        <v>773</v>
      </c>
      <c r="BM83" s="163" t="s">
        <v>774</v>
      </c>
      <c r="BN83" s="163" t="s">
        <v>775</v>
      </c>
      <c r="BO83" s="163">
        <v>3649090</v>
      </c>
      <c r="BP83" s="163" t="s">
        <v>776</v>
      </c>
      <c r="BQ83" s="163" t="s">
        <v>1689</v>
      </c>
    </row>
    <row r="84" spans="1:69" ht="15.65" customHeight="1">
      <c r="A84" s="259" t="s">
        <v>433</v>
      </c>
      <c r="B84" s="260" t="s">
        <v>541</v>
      </c>
      <c r="C84" s="259" t="s">
        <v>1566</v>
      </c>
      <c r="D84" s="261" t="s">
        <v>779</v>
      </c>
      <c r="E84" s="256" t="s">
        <v>1754</v>
      </c>
      <c r="F84" s="256" t="s">
        <v>1567</v>
      </c>
      <c r="G84" s="256" t="s">
        <v>543</v>
      </c>
      <c r="H84" s="262">
        <v>100</v>
      </c>
      <c r="I84" s="262">
        <v>2018</v>
      </c>
      <c r="J84" s="263">
        <v>43678</v>
      </c>
      <c r="K84" s="263">
        <v>47118</v>
      </c>
      <c r="L84" s="297">
        <v>100</v>
      </c>
      <c r="M84" s="271">
        <v>100</v>
      </c>
      <c r="N84" s="271">
        <v>100</v>
      </c>
      <c r="O84" s="271">
        <v>100</v>
      </c>
      <c r="P84" s="271">
        <v>100</v>
      </c>
      <c r="Q84" s="271">
        <v>100</v>
      </c>
      <c r="R84" s="271">
        <v>100</v>
      </c>
      <c r="S84" s="271">
        <v>100</v>
      </c>
      <c r="T84" s="271">
        <v>100</v>
      </c>
      <c r="U84" s="271">
        <v>100</v>
      </c>
      <c r="V84" s="271">
        <v>100</v>
      </c>
      <c r="W84" s="161"/>
      <c r="X84" s="161"/>
      <c r="Y84" s="161"/>
      <c r="Z84" s="162"/>
      <c r="AA84" s="161"/>
      <c r="AB84" s="161"/>
      <c r="AC84" s="161"/>
      <c r="AD84" s="162"/>
      <c r="AE84" s="161"/>
      <c r="AF84" s="161"/>
      <c r="AG84" s="161"/>
      <c r="AH84" s="162"/>
      <c r="AI84" s="161"/>
      <c r="AJ84" s="161"/>
      <c r="AK84" s="161"/>
      <c r="AL84" s="162"/>
      <c r="AM84" s="161"/>
      <c r="AN84" s="161"/>
      <c r="AO84" s="161"/>
      <c r="AP84" s="162"/>
      <c r="AQ84" s="161"/>
      <c r="AR84" s="161"/>
      <c r="AS84" s="161"/>
      <c r="AT84" s="162"/>
      <c r="AU84" s="161"/>
      <c r="AV84" s="161"/>
      <c r="AW84" s="161"/>
      <c r="AX84" s="162"/>
      <c r="AY84" s="161"/>
      <c r="AZ84" s="161"/>
      <c r="BA84" s="161"/>
      <c r="BB84" s="162"/>
      <c r="BC84" s="161"/>
      <c r="BD84" s="161"/>
      <c r="BE84" s="161"/>
      <c r="BF84" s="162"/>
      <c r="BG84" s="162"/>
      <c r="BH84" s="162"/>
      <c r="BI84" s="161"/>
      <c r="BJ84" s="162"/>
      <c r="BK84" s="162">
        <f t="shared" si="1"/>
        <v>0</v>
      </c>
      <c r="BL84" s="163" t="s">
        <v>773</v>
      </c>
      <c r="BM84" s="163" t="s">
        <v>774</v>
      </c>
      <c r="BN84" s="163" t="s">
        <v>775</v>
      </c>
      <c r="BO84" s="163">
        <v>3649090</v>
      </c>
      <c r="BP84" s="163" t="s">
        <v>776</v>
      </c>
      <c r="BQ84" s="163" t="s">
        <v>1689</v>
      </c>
    </row>
    <row r="85" spans="1:69" ht="15.65" customHeight="1">
      <c r="A85" s="259" t="s">
        <v>433</v>
      </c>
      <c r="B85" s="260" t="s">
        <v>544</v>
      </c>
      <c r="C85" s="259" t="s">
        <v>545</v>
      </c>
      <c r="D85" s="261" t="s">
        <v>780</v>
      </c>
      <c r="E85" s="256" t="s">
        <v>547</v>
      </c>
      <c r="F85" s="256" t="s">
        <v>548</v>
      </c>
      <c r="G85" s="256" t="s">
        <v>245</v>
      </c>
      <c r="H85" s="262">
        <v>87.5</v>
      </c>
      <c r="I85" s="262" t="s">
        <v>549</v>
      </c>
      <c r="J85" s="263">
        <v>43678</v>
      </c>
      <c r="K85" s="263">
        <v>47118</v>
      </c>
      <c r="L85" s="293">
        <v>75.363636363636374</v>
      </c>
      <c r="M85" s="293">
        <v>77.545454545454561</v>
      </c>
      <c r="N85" s="293">
        <v>79.727272727272748</v>
      </c>
      <c r="O85" s="293">
        <v>81.909090909090935</v>
      </c>
      <c r="P85" s="293">
        <v>84.090909090909122</v>
      </c>
      <c r="Q85" s="293">
        <v>86.272727272727309</v>
      </c>
      <c r="R85" s="293">
        <v>88.454545454545496</v>
      </c>
      <c r="S85" s="293">
        <v>90.636363636363683</v>
      </c>
      <c r="T85" s="293">
        <v>92.81818181818187</v>
      </c>
      <c r="U85" s="271">
        <v>95.000000000000057</v>
      </c>
      <c r="V85" s="271">
        <v>95</v>
      </c>
      <c r="W85" s="161"/>
      <c r="X85" s="161"/>
      <c r="Y85" s="161"/>
      <c r="Z85" s="162"/>
      <c r="AA85" s="161"/>
      <c r="AB85" s="161"/>
      <c r="AC85" s="161"/>
      <c r="AD85" s="162"/>
      <c r="AE85" s="161"/>
      <c r="AF85" s="161"/>
      <c r="AG85" s="161"/>
      <c r="AH85" s="162"/>
      <c r="AI85" s="161"/>
      <c r="AJ85" s="161"/>
      <c r="AK85" s="161"/>
      <c r="AL85" s="162"/>
      <c r="AM85" s="161"/>
      <c r="AN85" s="161"/>
      <c r="AO85" s="161"/>
      <c r="AP85" s="162"/>
      <c r="AQ85" s="161"/>
      <c r="AR85" s="161"/>
      <c r="AS85" s="161"/>
      <c r="AT85" s="162"/>
      <c r="AU85" s="161"/>
      <c r="AV85" s="161"/>
      <c r="AW85" s="161"/>
      <c r="AX85" s="162"/>
      <c r="AY85" s="161"/>
      <c r="AZ85" s="161"/>
      <c r="BA85" s="161"/>
      <c r="BB85" s="162"/>
      <c r="BC85" s="161"/>
      <c r="BD85" s="161"/>
      <c r="BE85" s="161"/>
      <c r="BF85" s="162"/>
      <c r="BG85" s="162"/>
      <c r="BH85" s="162"/>
      <c r="BI85" s="161"/>
      <c r="BJ85" s="162"/>
      <c r="BK85" s="162">
        <f t="shared" si="1"/>
        <v>0</v>
      </c>
      <c r="BL85" s="163" t="s">
        <v>773</v>
      </c>
      <c r="BM85" s="163" t="s">
        <v>774</v>
      </c>
      <c r="BN85" s="163" t="s">
        <v>775</v>
      </c>
      <c r="BO85" s="163">
        <v>3649090</v>
      </c>
      <c r="BP85" s="163" t="s">
        <v>776</v>
      </c>
      <c r="BQ85" s="163" t="s">
        <v>1689</v>
      </c>
    </row>
    <row r="86" spans="1:69" ht="15.65" customHeight="1">
      <c r="A86" s="259" t="s">
        <v>433</v>
      </c>
      <c r="B86" s="260" t="s">
        <v>550</v>
      </c>
      <c r="C86" s="259" t="s">
        <v>551</v>
      </c>
      <c r="D86" s="261" t="s">
        <v>781</v>
      </c>
      <c r="E86" s="256" t="s">
        <v>553</v>
      </c>
      <c r="F86" s="256" t="s">
        <v>554</v>
      </c>
      <c r="G86" s="256" t="s">
        <v>555</v>
      </c>
      <c r="H86" s="262">
        <v>0</v>
      </c>
      <c r="I86" s="262">
        <v>2018</v>
      </c>
      <c r="J86" s="263">
        <v>43678</v>
      </c>
      <c r="K86" s="263">
        <v>47118</v>
      </c>
      <c r="L86" s="271">
        <v>1</v>
      </c>
      <c r="M86" s="271">
        <v>1</v>
      </c>
      <c r="N86" s="271">
        <v>1</v>
      </c>
      <c r="O86" s="271">
        <v>1</v>
      </c>
      <c r="P86" s="271">
        <v>1</v>
      </c>
      <c r="Q86" s="271">
        <v>1</v>
      </c>
      <c r="R86" s="271">
        <v>1</v>
      </c>
      <c r="S86" s="271">
        <v>1</v>
      </c>
      <c r="T86" s="271">
        <v>1</v>
      </c>
      <c r="U86" s="271">
        <v>1</v>
      </c>
      <c r="V86" s="271">
        <v>1</v>
      </c>
      <c r="W86" s="161"/>
      <c r="X86" s="161"/>
      <c r="Y86" s="161"/>
      <c r="Z86" s="162"/>
      <c r="AA86" s="161"/>
      <c r="AB86" s="161"/>
      <c r="AC86" s="161"/>
      <c r="AD86" s="162"/>
      <c r="AE86" s="161"/>
      <c r="AF86" s="161"/>
      <c r="AG86" s="161"/>
      <c r="AH86" s="162"/>
      <c r="AI86" s="161"/>
      <c r="AJ86" s="161"/>
      <c r="AK86" s="161"/>
      <c r="AL86" s="162"/>
      <c r="AM86" s="161"/>
      <c r="AN86" s="161"/>
      <c r="AO86" s="161"/>
      <c r="AP86" s="162"/>
      <c r="AQ86" s="161"/>
      <c r="AR86" s="161"/>
      <c r="AS86" s="161"/>
      <c r="AT86" s="162"/>
      <c r="AU86" s="161"/>
      <c r="AV86" s="161"/>
      <c r="AW86" s="161"/>
      <c r="AX86" s="162"/>
      <c r="AY86" s="161"/>
      <c r="AZ86" s="161"/>
      <c r="BA86" s="161"/>
      <c r="BB86" s="162"/>
      <c r="BC86" s="161"/>
      <c r="BD86" s="161"/>
      <c r="BE86" s="161"/>
      <c r="BF86" s="162"/>
      <c r="BG86" s="162"/>
      <c r="BH86" s="162"/>
      <c r="BI86" s="161"/>
      <c r="BJ86" s="162"/>
      <c r="BK86" s="162">
        <f t="shared" si="1"/>
        <v>0</v>
      </c>
      <c r="BL86" s="163" t="s">
        <v>773</v>
      </c>
      <c r="BM86" s="163" t="s">
        <v>774</v>
      </c>
      <c r="BN86" s="163" t="s">
        <v>775</v>
      </c>
      <c r="BO86" s="163">
        <v>3649090</v>
      </c>
      <c r="BP86" s="163" t="s">
        <v>776</v>
      </c>
      <c r="BQ86" s="163" t="s">
        <v>1689</v>
      </c>
    </row>
    <row r="87" spans="1:69" ht="15.65" customHeight="1">
      <c r="A87" s="259" t="s">
        <v>433</v>
      </c>
      <c r="B87" s="260" t="s">
        <v>560</v>
      </c>
      <c r="C87" s="259" t="s">
        <v>561</v>
      </c>
      <c r="D87" s="261" t="s">
        <v>782</v>
      </c>
      <c r="E87" s="256" t="s">
        <v>563</v>
      </c>
      <c r="F87" s="256" t="s">
        <v>564</v>
      </c>
      <c r="G87" s="256" t="s">
        <v>565</v>
      </c>
      <c r="H87" s="262">
        <v>1</v>
      </c>
      <c r="I87" s="262">
        <v>2018</v>
      </c>
      <c r="J87" s="263">
        <v>43678</v>
      </c>
      <c r="K87" s="263">
        <v>47118</v>
      </c>
      <c r="L87" s="271">
        <v>1</v>
      </c>
      <c r="M87" s="271">
        <v>1</v>
      </c>
      <c r="N87" s="271">
        <v>1</v>
      </c>
      <c r="O87" s="271">
        <v>1</v>
      </c>
      <c r="P87" s="271">
        <v>1</v>
      </c>
      <c r="Q87" s="271">
        <v>1</v>
      </c>
      <c r="R87" s="271">
        <v>1</v>
      </c>
      <c r="S87" s="271">
        <v>1</v>
      </c>
      <c r="T87" s="271">
        <v>1</v>
      </c>
      <c r="U87" s="271">
        <v>1</v>
      </c>
      <c r="V87" s="271">
        <v>1</v>
      </c>
      <c r="W87" s="161"/>
      <c r="X87" s="161"/>
      <c r="Y87" s="161"/>
      <c r="Z87" s="162"/>
      <c r="AA87" s="161"/>
      <c r="AB87" s="161"/>
      <c r="AC87" s="161"/>
      <c r="AD87" s="162"/>
      <c r="AE87" s="161"/>
      <c r="AF87" s="161"/>
      <c r="AG87" s="161"/>
      <c r="AH87" s="162"/>
      <c r="AI87" s="161"/>
      <c r="AJ87" s="161"/>
      <c r="AK87" s="161"/>
      <c r="AL87" s="162"/>
      <c r="AM87" s="161"/>
      <c r="AN87" s="161"/>
      <c r="AO87" s="161"/>
      <c r="AP87" s="162"/>
      <c r="AQ87" s="161"/>
      <c r="AR87" s="161"/>
      <c r="AS87" s="161"/>
      <c r="AT87" s="162"/>
      <c r="AU87" s="161"/>
      <c r="AV87" s="161"/>
      <c r="AW87" s="161"/>
      <c r="AX87" s="162"/>
      <c r="AY87" s="161"/>
      <c r="AZ87" s="161"/>
      <c r="BA87" s="161"/>
      <c r="BB87" s="162"/>
      <c r="BC87" s="161"/>
      <c r="BD87" s="161"/>
      <c r="BE87" s="161"/>
      <c r="BF87" s="162"/>
      <c r="BG87" s="162"/>
      <c r="BH87" s="162"/>
      <c r="BI87" s="161"/>
      <c r="BJ87" s="162"/>
      <c r="BK87" s="162">
        <f t="shared" si="1"/>
        <v>0</v>
      </c>
      <c r="BL87" s="163" t="s">
        <v>773</v>
      </c>
      <c r="BM87" s="163" t="s">
        <v>774</v>
      </c>
      <c r="BN87" s="163" t="s">
        <v>775</v>
      </c>
      <c r="BO87" s="163">
        <v>3649090</v>
      </c>
      <c r="BP87" s="163" t="s">
        <v>776</v>
      </c>
      <c r="BQ87" s="163" t="s">
        <v>1689</v>
      </c>
    </row>
    <row r="88" spans="1:69" ht="15.65" customHeight="1">
      <c r="A88" s="259" t="s">
        <v>433</v>
      </c>
      <c r="B88" s="260" t="s">
        <v>566</v>
      </c>
      <c r="C88" s="259" t="s">
        <v>1756</v>
      </c>
      <c r="D88" s="261" t="s">
        <v>783</v>
      </c>
      <c r="E88" s="256" t="s">
        <v>1585</v>
      </c>
      <c r="F88" s="256" t="s">
        <v>1584</v>
      </c>
      <c r="G88" s="256" t="s">
        <v>1583</v>
      </c>
      <c r="H88" s="262">
        <v>1</v>
      </c>
      <c r="I88" s="262">
        <v>2018</v>
      </c>
      <c r="J88" s="263">
        <v>43678</v>
      </c>
      <c r="K88" s="263">
        <v>47118</v>
      </c>
      <c r="L88" s="271">
        <v>1</v>
      </c>
      <c r="M88" s="271">
        <v>1</v>
      </c>
      <c r="N88" s="271">
        <v>1</v>
      </c>
      <c r="O88" s="271">
        <v>1</v>
      </c>
      <c r="P88" s="271">
        <v>1</v>
      </c>
      <c r="Q88" s="271">
        <v>1</v>
      </c>
      <c r="R88" s="271">
        <v>1</v>
      </c>
      <c r="S88" s="271">
        <v>1</v>
      </c>
      <c r="T88" s="271">
        <v>1</v>
      </c>
      <c r="U88" s="271">
        <v>1</v>
      </c>
      <c r="V88" s="271">
        <v>1</v>
      </c>
      <c r="W88" s="161"/>
      <c r="X88" s="161"/>
      <c r="Y88" s="161"/>
      <c r="Z88" s="162"/>
      <c r="AA88" s="161"/>
      <c r="AB88" s="161"/>
      <c r="AC88" s="161"/>
      <c r="AD88" s="162"/>
      <c r="AE88" s="161"/>
      <c r="AF88" s="161"/>
      <c r="AG88" s="161"/>
      <c r="AH88" s="162"/>
      <c r="AI88" s="161"/>
      <c r="AJ88" s="161"/>
      <c r="AK88" s="161"/>
      <c r="AL88" s="162"/>
      <c r="AM88" s="161"/>
      <c r="AN88" s="161"/>
      <c r="AO88" s="161"/>
      <c r="AP88" s="162"/>
      <c r="AQ88" s="161"/>
      <c r="AR88" s="161"/>
      <c r="AS88" s="161"/>
      <c r="AT88" s="162"/>
      <c r="AU88" s="161"/>
      <c r="AV88" s="161"/>
      <c r="AW88" s="161"/>
      <c r="AX88" s="162"/>
      <c r="AY88" s="161"/>
      <c r="AZ88" s="161"/>
      <c r="BA88" s="161"/>
      <c r="BB88" s="162"/>
      <c r="BC88" s="161"/>
      <c r="BD88" s="161"/>
      <c r="BE88" s="161"/>
      <c r="BF88" s="162"/>
      <c r="BG88" s="162"/>
      <c r="BH88" s="162"/>
      <c r="BI88" s="161"/>
      <c r="BJ88" s="162"/>
      <c r="BK88" s="162">
        <f t="shared" si="1"/>
        <v>0</v>
      </c>
      <c r="BL88" s="163" t="s">
        <v>773</v>
      </c>
      <c r="BM88" s="163" t="s">
        <v>774</v>
      </c>
      <c r="BN88" s="163" t="s">
        <v>775</v>
      </c>
      <c r="BO88" s="163">
        <v>3649090</v>
      </c>
      <c r="BP88" s="163" t="s">
        <v>776</v>
      </c>
      <c r="BQ88" s="163" t="s">
        <v>1689</v>
      </c>
    </row>
    <row r="89" spans="1:69" ht="15.65" customHeight="1">
      <c r="A89" s="259" t="s">
        <v>434</v>
      </c>
      <c r="B89" s="260" t="s">
        <v>513</v>
      </c>
      <c r="C89" s="259" t="s">
        <v>514</v>
      </c>
      <c r="D89" s="261" t="s">
        <v>1569</v>
      </c>
      <c r="E89" s="256" t="s">
        <v>810</v>
      </c>
      <c r="F89" s="256" t="s">
        <v>811</v>
      </c>
      <c r="G89" s="256" t="s">
        <v>812</v>
      </c>
      <c r="H89" s="262">
        <v>5</v>
      </c>
      <c r="I89" s="262">
        <v>2018</v>
      </c>
      <c r="J89" s="263">
        <v>43678</v>
      </c>
      <c r="K89" s="263">
        <v>47118</v>
      </c>
      <c r="L89" s="271">
        <v>1</v>
      </c>
      <c r="M89" s="271">
        <v>1</v>
      </c>
      <c r="N89" s="271">
        <v>1</v>
      </c>
      <c r="O89" s="271">
        <v>1</v>
      </c>
      <c r="P89" s="271">
        <v>1</v>
      </c>
      <c r="Q89" s="271">
        <v>1</v>
      </c>
      <c r="R89" s="271">
        <v>1</v>
      </c>
      <c r="S89" s="271">
        <v>1</v>
      </c>
      <c r="T89" s="271">
        <v>1</v>
      </c>
      <c r="U89" s="271">
        <v>1</v>
      </c>
      <c r="V89" s="271">
        <v>1</v>
      </c>
      <c r="W89" s="161">
        <v>849756000</v>
      </c>
      <c r="X89" s="161">
        <v>849756000</v>
      </c>
      <c r="Y89" s="161" t="s">
        <v>813</v>
      </c>
      <c r="Z89" s="162">
        <v>0</v>
      </c>
      <c r="AA89" s="161">
        <v>849756000</v>
      </c>
      <c r="AB89" s="161">
        <v>849756000</v>
      </c>
      <c r="AC89" s="161" t="s">
        <v>813</v>
      </c>
      <c r="AD89" s="162">
        <v>0</v>
      </c>
      <c r="AE89" s="161"/>
      <c r="AF89" s="161"/>
      <c r="AG89" s="161"/>
      <c r="AH89" s="162"/>
      <c r="AI89" s="161"/>
      <c r="AJ89" s="161"/>
      <c r="AK89" s="161"/>
      <c r="AL89" s="162"/>
      <c r="AM89" s="161"/>
      <c r="AN89" s="161"/>
      <c r="AO89" s="161"/>
      <c r="AP89" s="162"/>
      <c r="AQ89" s="161"/>
      <c r="AR89" s="161"/>
      <c r="AS89" s="161"/>
      <c r="AT89" s="162"/>
      <c r="AU89" s="161"/>
      <c r="AV89" s="161"/>
      <c r="AW89" s="161"/>
      <c r="AX89" s="162"/>
      <c r="AY89" s="161"/>
      <c r="AZ89" s="161"/>
      <c r="BA89" s="161"/>
      <c r="BB89" s="162"/>
      <c r="BC89" s="161"/>
      <c r="BD89" s="161"/>
      <c r="BE89" s="161"/>
      <c r="BF89" s="162"/>
      <c r="BG89" s="162"/>
      <c r="BH89" s="162"/>
      <c r="BI89" s="161"/>
      <c r="BJ89" s="162"/>
      <c r="BK89" s="162">
        <f t="shared" si="1"/>
        <v>1699512000</v>
      </c>
      <c r="BL89" s="163" t="s">
        <v>814</v>
      </c>
      <c r="BM89" s="163" t="s">
        <v>815</v>
      </c>
      <c r="BN89" s="163" t="s">
        <v>816</v>
      </c>
      <c r="BO89" s="163" t="s">
        <v>817</v>
      </c>
      <c r="BP89" s="163" t="s">
        <v>818</v>
      </c>
      <c r="BQ89" s="163" t="s">
        <v>1694</v>
      </c>
    </row>
    <row r="90" spans="1:69" ht="15.65" customHeight="1">
      <c r="A90" s="259" t="s">
        <v>434</v>
      </c>
      <c r="B90" s="260" t="s">
        <v>1471</v>
      </c>
      <c r="C90" s="259" t="s">
        <v>1572</v>
      </c>
      <c r="D90" s="261"/>
      <c r="E90" s="256" t="s">
        <v>1570</v>
      </c>
      <c r="F90" s="256" t="s">
        <v>1571</v>
      </c>
      <c r="G90" s="256" t="s">
        <v>539</v>
      </c>
      <c r="H90" s="262">
        <v>0</v>
      </c>
      <c r="I90" s="262">
        <v>2018</v>
      </c>
      <c r="J90" s="263">
        <v>43678</v>
      </c>
      <c r="K90" s="263">
        <v>47118</v>
      </c>
      <c r="L90" s="271">
        <v>1</v>
      </c>
      <c r="M90" s="271">
        <v>1</v>
      </c>
      <c r="N90" s="271">
        <v>1</v>
      </c>
      <c r="O90" s="271">
        <v>1</v>
      </c>
      <c r="P90" s="271">
        <v>1</v>
      </c>
      <c r="Q90" s="271">
        <v>1</v>
      </c>
      <c r="R90" s="271">
        <v>1</v>
      </c>
      <c r="S90" s="271">
        <v>1</v>
      </c>
      <c r="T90" s="271">
        <v>1</v>
      </c>
      <c r="U90" s="271">
        <v>1</v>
      </c>
      <c r="V90" s="271">
        <v>1</v>
      </c>
      <c r="W90" s="161"/>
      <c r="X90" s="161"/>
      <c r="Y90" s="161"/>
      <c r="Z90" s="162"/>
      <c r="AA90" s="161"/>
      <c r="AB90" s="161"/>
      <c r="AC90" s="161"/>
      <c r="AD90" s="162"/>
      <c r="AE90" s="161"/>
      <c r="AF90" s="161"/>
      <c r="AG90" s="161"/>
      <c r="AH90" s="162"/>
      <c r="AI90" s="161"/>
      <c r="AJ90" s="161"/>
      <c r="AK90" s="161"/>
      <c r="AL90" s="162"/>
      <c r="AM90" s="161"/>
      <c r="AN90" s="161"/>
      <c r="AO90" s="161"/>
      <c r="AP90" s="162"/>
      <c r="AQ90" s="161"/>
      <c r="AR90" s="161"/>
      <c r="AS90" s="161"/>
      <c r="AT90" s="162"/>
      <c r="AU90" s="161"/>
      <c r="AV90" s="161"/>
      <c r="AW90" s="161"/>
      <c r="AX90" s="162"/>
      <c r="AY90" s="161"/>
      <c r="AZ90" s="161"/>
      <c r="BA90" s="161"/>
      <c r="BB90" s="162"/>
      <c r="BC90" s="161"/>
      <c r="BD90" s="161"/>
      <c r="BE90" s="161"/>
      <c r="BF90" s="162"/>
      <c r="BG90" s="162"/>
      <c r="BH90" s="162"/>
      <c r="BI90" s="161"/>
      <c r="BJ90" s="162"/>
      <c r="BK90" s="162">
        <f t="shared" si="1"/>
        <v>0</v>
      </c>
      <c r="BL90" s="163" t="s">
        <v>1690</v>
      </c>
      <c r="BM90" s="163" t="s">
        <v>1691</v>
      </c>
      <c r="BN90" s="163" t="s">
        <v>1692</v>
      </c>
      <c r="BO90" s="163"/>
      <c r="BP90" s="163" t="s">
        <v>1693</v>
      </c>
      <c r="BQ90" s="163" t="s">
        <v>1694</v>
      </c>
    </row>
    <row r="91" spans="1:69" ht="15.65" customHeight="1">
      <c r="A91" s="259" t="s">
        <v>434</v>
      </c>
      <c r="B91" s="260" t="s">
        <v>541</v>
      </c>
      <c r="C91" s="259" t="s">
        <v>1566</v>
      </c>
      <c r="D91" s="261" t="s">
        <v>819</v>
      </c>
      <c r="E91" s="256" t="s">
        <v>1754</v>
      </c>
      <c r="F91" s="256" t="s">
        <v>1567</v>
      </c>
      <c r="G91" s="256" t="s">
        <v>820</v>
      </c>
      <c r="H91" s="262">
        <v>0</v>
      </c>
      <c r="I91" s="262">
        <v>2019</v>
      </c>
      <c r="J91" s="263">
        <v>43678</v>
      </c>
      <c r="K91" s="263">
        <v>47118</v>
      </c>
      <c r="L91" s="271">
        <v>60</v>
      </c>
      <c r="M91" s="297">
        <v>100</v>
      </c>
      <c r="N91" s="271">
        <v>100</v>
      </c>
      <c r="O91" s="271">
        <v>100</v>
      </c>
      <c r="P91" s="271">
        <v>100</v>
      </c>
      <c r="Q91" s="271">
        <v>100</v>
      </c>
      <c r="R91" s="271">
        <v>100</v>
      </c>
      <c r="S91" s="271">
        <v>100</v>
      </c>
      <c r="T91" s="271">
        <v>100</v>
      </c>
      <c r="U91" s="271">
        <v>100</v>
      </c>
      <c r="V91" s="271">
        <v>100</v>
      </c>
      <c r="W91" s="161"/>
      <c r="X91" s="161"/>
      <c r="Y91" s="161"/>
      <c r="Z91" s="162"/>
      <c r="AA91" s="161"/>
      <c r="AB91" s="161"/>
      <c r="AC91" s="161"/>
      <c r="AD91" s="162"/>
      <c r="AE91" s="161"/>
      <c r="AF91" s="161"/>
      <c r="AG91" s="161"/>
      <c r="AH91" s="162"/>
      <c r="AI91" s="161"/>
      <c r="AJ91" s="161"/>
      <c r="AK91" s="161"/>
      <c r="AL91" s="162"/>
      <c r="AM91" s="161"/>
      <c r="AN91" s="161"/>
      <c r="AO91" s="161"/>
      <c r="AP91" s="162"/>
      <c r="AQ91" s="161"/>
      <c r="AR91" s="161"/>
      <c r="AS91" s="161"/>
      <c r="AT91" s="162"/>
      <c r="AU91" s="161"/>
      <c r="AV91" s="161"/>
      <c r="AW91" s="161"/>
      <c r="AX91" s="162"/>
      <c r="AY91" s="161"/>
      <c r="AZ91" s="161"/>
      <c r="BA91" s="161"/>
      <c r="BB91" s="162"/>
      <c r="BC91" s="161"/>
      <c r="BD91" s="161"/>
      <c r="BE91" s="161"/>
      <c r="BF91" s="162"/>
      <c r="BG91" s="162"/>
      <c r="BH91" s="162"/>
      <c r="BI91" s="161"/>
      <c r="BJ91" s="162"/>
      <c r="BK91" s="162">
        <f t="shared" si="1"/>
        <v>0</v>
      </c>
      <c r="BL91" s="163" t="s">
        <v>1690</v>
      </c>
      <c r="BM91" s="163" t="s">
        <v>1691</v>
      </c>
      <c r="BN91" s="163" t="s">
        <v>1692</v>
      </c>
      <c r="BO91" s="163"/>
      <c r="BP91" s="163" t="s">
        <v>1693</v>
      </c>
      <c r="BQ91" s="163" t="s">
        <v>1694</v>
      </c>
    </row>
    <row r="92" spans="1:69" ht="15.65" customHeight="1">
      <c r="A92" s="259" t="s">
        <v>434</v>
      </c>
      <c r="B92" s="260" t="s">
        <v>544</v>
      </c>
      <c r="C92" s="259" t="s">
        <v>545</v>
      </c>
      <c r="D92" s="261"/>
      <c r="E92" s="256" t="s">
        <v>547</v>
      </c>
      <c r="F92" s="256" t="s">
        <v>548</v>
      </c>
      <c r="G92" s="256" t="s">
        <v>245</v>
      </c>
      <c r="H92" s="262">
        <v>81.3</v>
      </c>
      <c r="I92" s="262" t="s">
        <v>549</v>
      </c>
      <c r="J92" s="263">
        <v>43678</v>
      </c>
      <c r="K92" s="263">
        <v>47118</v>
      </c>
      <c r="L92" s="293">
        <v>75.363636363636374</v>
      </c>
      <c r="M92" s="293">
        <v>77.545454545454561</v>
      </c>
      <c r="N92" s="293">
        <v>79.727272727272748</v>
      </c>
      <c r="O92" s="293">
        <v>81.909090909090935</v>
      </c>
      <c r="P92" s="293">
        <v>84.090909090909122</v>
      </c>
      <c r="Q92" s="293">
        <v>86.272727272727309</v>
      </c>
      <c r="R92" s="293">
        <v>88.454545454545496</v>
      </c>
      <c r="S92" s="293">
        <v>90.636363636363683</v>
      </c>
      <c r="T92" s="293">
        <v>92.81818181818187</v>
      </c>
      <c r="U92" s="271">
        <v>95.000000000000057</v>
      </c>
      <c r="V92" s="271">
        <v>95</v>
      </c>
      <c r="W92" s="161"/>
      <c r="X92" s="161"/>
      <c r="Y92" s="161"/>
      <c r="Z92" s="162"/>
      <c r="AA92" s="161"/>
      <c r="AB92" s="161"/>
      <c r="AC92" s="161"/>
      <c r="AD92" s="162"/>
      <c r="AE92" s="161"/>
      <c r="AF92" s="161"/>
      <c r="AG92" s="161"/>
      <c r="AH92" s="162"/>
      <c r="AI92" s="161"/>
      <c r="AJ92" s="161"/>
      <c r="AK92" s="161"/>
      <c r="AL92" s="162"/>
      <c r="AM92" s="161"/>
      <c r="AN92" s="161"/>
      <c r="AO92" s="161"/>
      <c r="AP92" s="162"/>
      <c r="AQ92" s="161"/>
      <c r="AR92" s="161"/>
      <c r="AS92" s="161"/>
      <c r="AT92" s="162"/>
      <c r="AU92" s="161"/>
      <c r="AV92" s="161"/>
      <c r="AW92" s="161"/>
      <c r="AX92" s="162"/>
      <c r="AY92" s="161"/>
      <c r="AZ92" s="161"/>
      <c r="BA92" s="161"/>
      <c r="BB92" s="162"/>
      <c r="BC92" s="161"/>
      <c r="BD92" s="161"/>
      <c r="BE92" s="161"/>
      <c r="BF92" s="162"/>
      <c r="BG92" s="162"/>
      <c r="BH92" s="162"/>
      <c r="BI92" s="161"/>
      <c r="BJ92" s="162"/>
      <c r="BK92" s="162">
        <f t="shared" si="1"/>
        <v>0</v>
      </c>
      <c r="BL92" s="163" t="s">
        <v>1690</v>
      </c>
      <c r="BM92" s="163" t="s">
        <v>1691</v>
      </c>
      <c r="BN92" s="163" t="s">
        <v>1692</v>
      </c>
      <c r="BO92" s="163"/>
      <c r="BP92" s="163" t="s">
        <v>1693</v>
      </c>
      <c r="BQ92" s="163" t="s">
        <v>1694</v>
      </c>
    </row>
    <row r="93" spans="1:69" ht="15.65" customHeight="1">
      <c r="A93" s="259" t="s">
        <v>434</v>
      </c>
      <c r="B93" s="260" t="s">
        <v>550</v>
      </c>
      <c r="C93" s="259" t="s">
        <v>551</v>
      </c>
      <c r="D93" s="261" t="s">
        <v>821</v>
      </c>
      <c r="E93" s="256" t="s">
        <v>553</v>
      </c>
      <c r="F93" s="256" t="s">
        <v>554</v>
      </c>
      <c r="G93" s="256" t="s">
        <v>555</v>
      </c>
      <c r="H93" s="262">
        <v>0</v>
      </c>
      <c r="I93" s="262">
        <v>2018</v>
      </c>
      <c r="J93" s="263">
        <v>43678</v>
      </c>
      <c r="K93" s="263">
        <v>47118</v>
      </c>
      <c r="L93" s="271">
        <v>1</v>
      </c>
      <c r="M93" s="271">
        <v>1</v>
      </c>
      <c r="N93" s="271">
        <v>1</v>
      </c>
      <c r="O93" s="271">
        <v>1</v>
      </c>
      <c r="P93" s="271">
        <v>1</v>
      </c>
      <c r="Q93" s="271">
        <v>1</v>
      </c>
      <c r="R93" s="271">
        <v>1</v>
      </c>
      <c r="S93" s="271">
        <v>1</v>
      </c>
      <c r="T93" s="271">
        <v>1</v>
      </c>
      <c r="U93" s="271">
        <v>1</v>
      </c>
      <c r="V93" s="271">
        <v>1</v>
      </c>
      <c r="W93" s="161"/>
      <c r="X93" s="161"/>
      <c r="Y93" s="161"/>
      <c r="Z93" s="162"/>
      <c r="AA93" s="161"/>
      <c r="AB93" s="161"/>
      <c r="AC93" s="161"/>
      <c r="AD93" s="162"/>
      <c r="AE93" s="161"/>
      <c r="AF93" s="161"/>
      <c r="AG93" s="161"/>
      <c r="AH93" s="162"/>
      <c r="AI93" s="161"/>
      <c r="AJ93" s="161"/>
      <c r="AK93" s="161"/>
      <c r="AL93" s="162"/>
      <c r="AM93" s="161"/>
      <c r="AN93" s="161"/>
      <c r="AO93" s="161"/>
      <c r="AP93" s="162"/>
      <c r="AQ93" s="161"/>
      <c r="AR93" s="161"/>
      <c r="AS93" s="161"/>
      <c r="AT93" s="162"/>
      <c r="AU93" s="161"/>
      <c r="AV93" s="161"/>
      <c r="AW93" s="161"/>
      <c r="AX93" s="162"/>
      <c r="AY93" s="161"/>
      <c r="AZ93" s="161"/>
      <c r="BA93" s="161"/>
      <c r="BB93" s="162"/>
      <c r="BC93" s="161"/>
      <c r="BD93" s="161"/>
      <c r="BE93" s="161"/>
      <c r="BF93" s="162"/>
      <c r="BG93" s="162"/>
      <c r="BH93" s="162"/>
      <c r="BI93" s="161"/>
      <c r="BJ93" s="162"/>
      <c r="BK93" s="162">
        <f t="shared" si="1"/>
        <v>0</v>
      </c>
      <c r="BL93" s="163" t="s">
        <v>1690</v>
      </c>
      <c r="BM93" s="163" t="s">
        <v>1691</v>
      </c>
      <c r="BN93" s="163" t="s">
        <v>1692</v>
      </c>
      <c r="BO93" s="163"/>
      <c r="BP93" s="163" t="s">
        <v>1693</v>
      </c>
      <c r="BQ93" s="163" t="s">
        <v>1694</v>
      </c>
    </row>
    <row r="94" spans="1:69" ht="15.65" customHeight="1">
      <c r="A94" s="259" t="s">
        <v>434</v>
      </c>
      <c r="B94" s="260" t="s">
        <v>566</v>
      </c>
      <c r="C94" s="259" t="s">
        <v>1756</v>
      </c>
      <c r="D94" s="261" t="s">
        <v>673</v>
      </c>
      <c r="E94" s="256" t="s">
        <v>822</v>
      </c>
      <c r="F94" s="256" t="s">
        <v>675</v>
      </c>
      <c r="G94" s="256" t="s">
        <v>676</v>
      </c>
      <c r="H94" s="262">
        <v>0</v>
      </c>
      <c r="I94" s="262">
        <v>2018</v>
      </c>
      <c r="J94" s="263">
        <v>43678</v>
      </c>
      <c r="K94" s="263">
        <v>47118</v>
      </c>
      <c r="L94" s="271">
        <v>20</v>
      </c>
      <c r="M94" s="271">
        <v>20</v>
      </c>
      <c r="N94" s="271">
        <v>20</v>
      </c>
      <c r="O94" s="271">
        <v>20</v>
      </c>
      <c r="P94" s="271">
        <v>20</v>
      </c>
      <c r="Q94" s="271">
        <v>20</v>
      </c>
      <c r="R94" s="271">
        <v>20</v>
      </c>
      <c r="S94" s="271">
        <v>20</v>
      </c>
      <c r="T94" s="271">
        <v>20</v>
      </c>
      <c r="U94" s="271">
        <v>20</v>
      </c>
      <c r="V94" s="271">
        <v>20</v>
      </c>
      <c r="W94" s="161"/>
      <c r="X94" s="161"/>
      <c r="Y94" s="161"/>
      <c r="Z94" s="162"/>
      <c r="AA94" s="161"/>
      <c r="AB94" s="161"/>
      <c r="AC94" s="161"/>
      <c r="AD94" s="162"/>
      <c r="AE94" s="161"/>
      <c r="AF94" s="161"/>
      <c r="AG94" s="161"/>
      <c r="AH94" s="162"/>
      <c r="AI94" s="161"/>
      <c r="AJ94" s="161"/>
      <c r="AK94" s="161"/>
      <c r="AL94" s="162"/>
      <c r="AM94" s="161"/>
      <c r="AN94" s="161"/>
      <c r="AO94" s="161"/>
      <c r="AP94" s="162"/>
      <c r="AQ94" s="161"/>
      <c r="AR94" s="161"/>
      <c r="AS94" s="161"/>
      <c r="AT94" s="162"/>
      <c r="AU94" s="161"/>
      <c r="AV94" s="161"/>
      <c r="AW94" s="161"/>
      <c r="AX94" s="162"/>
      <c r="AY94" s="161"/>
      <c r="AZ94" s="161"/>
      <c r="BA94" s="161"/>
      <c r="BB94" s="162"/>
      <c r="BC94" s="161"/>
      <c r="BD94" s="161"/>
      <c r="BE94" s="161"/>
      <c r="BF94" s="162"/>
      <c r="BG94" s="162"/>
      <c r="BH94" s="162"/>
      <c r="BI94" s="161"/>
      <c r="BJ94" s="162"/>
      <c r="BK94" s="162">
        <f t="shared" si="1"/>
        <v>0</v>
      </c>
      <c r="BL94" s="163" t="s">
        <v>1690</v>
      </c>
      <c r="BM94" s="163" t="s">
        <v>1691</v>
      </c>
      <c r="BN94" s="163" t="s">
        <v>1692</v>
      </c>
      <c r="BO94" s="163"/>
      <c r="BP94" s="163" t="s">
        <v>1693</v>
      </c>
      <c r="BQ94" s="163" t="s">
        <v>1694</v>
      </c>
    </row>
    <row r="95" spans="1:69" ht="15.65" customHeight="1">
      <c r="A95" s="259" t="s">
        <v>1695</v>
      </c>
      <c r="B95" s="260" t="s">
        <v>544</v>
      </c>
      <c r="C95" s="259" t="s">
        <v>545</v>
      </c>
      <c r="D95" s="261"/>
      <c r="E95" s="256" t="s">
        <v>547</v>
      </c>
      <c r="F95" s="256" t="s">
        <v>548</v>
      </c>
      <c r="G95" s="256" t="s">
        <v>245</v>
      </c>
      <c r="H95" s="262">
        <v>73.400000000000006</v>
      </c>
      <c r="I95" s="262" t="s">
        <v>549</v>
      </c>
      <c r="J95" s="263">
        <v>43101</v>
      </c>
      <c r="K95" s="263">
        <v>47118</v>
      </c>
      <c r="L95" s="293">
        <v>75.363636363636374</v>
      </c>
      <c r="M95" s="293">
        <v>77.545454545454561</v>
      </c>
      <c r="N95" s="293">
        <v>79.727272727272748</v>
      </c>
      <c r="O95" s="293">
        <v>81.909090909090935</v>
      </c>
      <c r="P95" s="293">
        <v>84.090909090909122</v>
      </c>
      <c r="Q95" s="293">
        <v>86.272727272727309</v>
      </c>
      <c r="R95" s="293">
        <v>88.454545454545496</v>
      </c>
      <c r="S95" s="293">
        <v>90.636363636363683</v>
      </c>
      <c r="T95" s="293">
        <v>92.81818181818187</v>
      </c>
      <c r="U95" s="271">
        <v>95.000000000000057</v>
      </c>
      <c r="V95" s="271">
        <v>95</v>
      </c>
      <c r="W95" s="161">
        <v>5180000</v>
      </c>
      <c r="X95" s="161">
        <v>5180000</v>
      </c>
      <c r="Y95" s="161" t="s">
        <v>823</v>
      </c>
      <c r="Z95" s="162">
        <v>0</v>
      </c>
      <c r="AA95" s="161">
        <v>5180000</v>
      </c>
      <c r="AB95" s="161">
        <v>5180000</v>
      </c>
      <c r="AC95" s="161" t="s">
        <v>823</v>
      </c>
      <c r="AD95" s="162">
        <v>0</v>
      </c>
      <c r="AE95" s="161">
        <v>5180000</v>
      </c>
      <c r="AF95" s="161"/>
      <c r="AG95" s="161" t="s">
        <v>823</v>
      </c>
      <c r="AH95" s="162"/>
      <c r="AI95" s="161">
        <v>5180000</v>
      </c>
      <c r="AJ95" s="161"/>
      <c r="AK95" s="161" t="s">
        <v>823</v>
      </c>
      <c r="AL95" s="162"/>
      <c r="AM95" s="161">
        <v>5180000</v>
      </c>
      <c r="AN95" s="161"/>
      <c r="AO95" s="161" t="s">
        <v>823</v>
      </c>
      <c r="AP95" s="162"/>
      <c r="AQ95" s="161">
        <v>5180000</v>
      </c>
      <c r="AR95" s="161"/>
      <c r="AS95" s="161" t="s">
        <v>823</v>
      </c>
      <c r="AT95" s="162"/>
      <c r="AU95" s="161">
        <v>5180000</v>
      </c>
      <c r="AV95" s="161"/>
      <c r="AW95" s="161" t="s">
        <v>823</v>
      </c>
      <c r="AX95" s="162"/>
      <c r="AY95" s="161">
        <v>5180000</v>
      </c>
      <c r="AZ95" s="161"/>
      <c r="BA95" s="161" t="s">
        <v>823</v>
      </c>
      <c r="BB95" s="162"/>
      <c r="BC95" s="161">
        <v>5180000</v>
      </c>
      <c r="BD95" s="161"/>
      <c r="BE95" s="161" t="s">
        <v>823</v>
      </c>
      <c r="BF95" s="162"/>
      <c r="BG95" s="162">
        <v>5180000</v>
      </c>
      <c r="BH95" s="162"/>
      <c r="BI95" s="161" t="s">
        <v>823</v>
      </c>
      <c r="BJ95" s="162"/>
      <c r="BK95" s="162">
        <f t="shared" si="1"/>
        <v>51800000</v>
      </c>
      <c r="BL95" s="163" t="s">
        <v>824</v>
      </c>
      <c r="BM95" s="163" t="s">
        <v>1696</v>
      </c>
      <c r="BN95" s="163"/>
      <c r="BO95" s="163" t="s">
        <v>1697</v>
      </c>
      <c r="BP95" s="163" t="s">
        <v>1698</v>
      </c>
      <c r="BQ95" s="163" t="s">
        <v>1698</v>
      </c>
    </row>
    <row r="96" spans="1:69" ht="15.65" customHeight="1">
      <c r="A96" s="259" t="s">
        <v>436</v>
      </c>
      <c r="B96" s="260" t="s">
        <v>513</v>
      </c>
      <c r="C96" s="259" t="s">
        <v>514</v>
      </c>
      <c r="D96" s="261"/>
      <c r="E96" s="256" t="s">
        <v>516</v>
      </c>
      <c r="F96" s="256" t="s">
        <v>517</v>
      </c>
      <c r="G96" s="256" t="s">
        <v>518</v>
      </c>
      <c r="H96" s="262">
        <v>0</v>
      </c>
      <c r="I96" s="262">
        <v>2018</v>
      </c>
      <c r="J96" s="263">
        <v>43678</v>
      </c>
      <c r="K96" s="263">
        <v>47118</v>
      </c>
      <c r="L96" s="271">
        <v>1</v>
      </c>
      <c r="M96" s="271">
        <v>1</v>
      </c>
      <c r="N96" s="271">
        <v>1</v>
      </c>
      <c r="O96" s="271">
        <v>1</v>
      </c>
      <c r="P96" s="271">
        <v>1</v>
      </c>
      <c r="Q96" s="271">
        <v>1</v>
      </c>
      <c r="R96" s="271">
        <v>1</v>
      </c>
      <c r="S96" s="271">
        <v>1</v>
      </c>
      <c r="T96" s="271">
        <v>1</v>
      </c>
      <c r="U96" s="271">
        <v>1</v>
      </c>
      <c r="V96" s="271">
        <v>1</v>
      </c>
      <c r="W96" s="161"/>
      <c r="X96" s="161"/>
      <c r="Y96" s="161"/>
      <c r="Z96" s="162"/>
      <c r="AA96" s="161"/>
      <c r="AB96" s="161"/>
      <c r="AC96" s="161"/>
      <c r="AD96" s="162"/>
      <c r="AE96" s="161"/>
      <c r="AF96" s="161"/>
      <c r="AG96" s="161"/>
      <c r="AH96" s="162"/>
      <c r="AI96" s="161"/>
      <c r="AJ96" s="161"/>
      <c r="AK96" s="161"/>
      <c r="AL96" s="162"/>
      <c r="AM96" s="161"/>
      <c r="AN96" s="161"/>
      <c r="AO96" s="161"/>
      <c r="AP96" s="162"/>
      <c r="AQ96" s="161"/>
      <c r="AR96" s="161"/>
      <c r="AS96" s="161"/>
      <c r="AT96" s="162"/>
      <c r="AU96" s="161"/>
      <c r="AV96" s="161"/>
      <c r="AW96" s="161"/>
      <c r="AX96" s="162"/>
      <c r="AY96" s="161"/>
      <c r="AZ96" s="161"/>
      <c r="BA96" s="161"/>
      <c r="BB96" s="162"/>
      <c r="BC96" s="161"/>
      <c r="BD96" s="161"/>
      <c r="BE96" s="161"/>
      <c r="BF96" s="162"/>
      <c r="BG96" s="162"/>
      <c r="BH96" s="162"/>
      <c r="BI96" s="161"/>
      <c r="BJ96" s="162"/>
      <c r="BK96" s="162">
        <f t="shared" si="1"/>
        <v>0</v>
      </c>
      <c r="BL96" s="163" t="s">
        <v>784</v>
      </c>
      <c r="BM96" s="163" t="s">
        <v>785</v>
      </c>
      <c r="BN96" s="163" t="s">
        <v>786</v>
      </c>
      <c r="BO96" s="163">
        <v>3778808</v>
      </c>
      <c r="BP96" s="163" t="s">
        <v>787</v>
      </c>
      <c r="BQ96" s="163" t="s">
        <v>1701</v>
      </c>
    </row>
    <row r="97" spans="1:69" ht="15.65" customHeight="1">
      <c r="A97" s="259" t="s">
        <v>436</v>
      </c>
      <c r="B97" s="260" t="s">
        <v>524</v>
      </c>
      <c r="C97" s="259" t="s">
        <v>572</v>
      </c>
      <c r="D97" s="261"/>
      <c r="E97" s="256" t="s">
        <v>527</v>
      </c>
      <c r="F97" s="256" t="s">
        <v>528</v>
      </c>
      <c r="G97" s="256" t="s">
        <v>529</v>
      </c>
      <c r="H97" s="262">
        <v>0</v>
      </c>
      <c r="I97" s="262">
        <v>2017</v>
      </c>
      <c r="J97" s="263">
        <v>43678</v>
      </c>
      <c r="K97" s="263">
        <v>47118</v>
      </c>
      <c r="L97" s="271">
        <v>1</v>
      </c>
      <c r="M97" s="271">
        <v>1</v>
      </c>
      <c r="N97" s="271">
        <v>1</v>
      </c>
      <c r="O97" s="271">
        <v>1</v>
      </c>
      <c r="P97" s="271">
        <v>1</v>
      </c>
      <c r="Q97" s="271">
        <v>1</v>
      </c>
      <c r="R97" s="271">
        <v>1</v>
      </c>
      <c r="S97" s="271">
        <v>1</v>
      </c>
      <c r="T97" s="271">
        <v>1</v>
      </c>
      <c r="U97" s="271">
        <v>1</v>
      </c>
      <c r="V97" s="271">
        <v>1</v>
      </c>
      <c r="W97" s="161"/>
      <c r="X97" s="161"/>
      <c r="Y97" s="161"/>
      <c r="Z97" s="162"/>
      <c r="AA97" s="161"/>
      <c r="AB97" s="161"/>
      <c r="AC97" s="161"/>
      <c r="AD97" s="162"/>
      <c r="AE97" s="161"/>
      <c r="AF97" s="161"/>
      <c r="AG97" s="161"/>
      <c r="AH97" s="162"/>
      <c r="AI97" s="161"/>
      <c r="AJ97" s="161"/>
      <c r="AK97" s="161"/>
      <c r="AL97" s="162"/>
      <c r="AM97" s="161"/>
      <c r="AN97" s="161"/>
      <c r="AO97" s="161"/>
      <c r="AP97" s="162"/>
      <c r="AQ97" s="161"/>
      <c r="AR97" s="161"/>
      <c r="AS97" s="161"/>
      <c r="AT97" s="162"/>
      <c r="AU97" s="161"/>
      <c r="AV97" s="161"/>
      <c r="AW97" s="161"/>
      <c r="AX97" s="162"/>
      <c r="AY97" s="161"/>
      <c r="AZ97" s="161"/>
      <c r="BA97" s="161"/>
      <c r="BB97" s="162"/>
      <c r="BC97" s="161"/>
      <c r="BD97" s="161"/>
      <c r="BE97" s="161"/>
      <c r="BF97" s="162"/>
      <c r="BG97" s="162"/>
      <c r="BH97" s="162"/>
      <c r="BI97" s="161"/>
      <c r="BJ97" s="162"/>
      <c r="BK97" s="162">
        <f t="shared" si="1"/>
        <v>0</v>
      </c>
      <c r="BL97" s="163" t="s">
        <v>784</v>
      </c>
      <c r="BM97" s="163" t="s">
        <v>785</v>
      </c>
      <c r="BN97" s="163" t="s">
        <v>786</v>
      </c>
      <c r="BO97" s="163">
        <v>3778808</v>
      </c>
      <c r="BP97" s="163" t="s">
        <v>787</v>
      </c>
      <c r="BQ97" s="163" t="s">
        <v>1701</v>
      </c>
    </row>
    <row r="98" spans="1:69" ht="15.65" customHeight="1">
      <c r="A98" s="259" t="s">
        <v>436</v>
      </c>
      <c r="B98" s="260" t="s">
        <v>1471</v>
      </c>
      <c r="C98" s="259" t="s">
        <v>535</v>
      </c>
      <c r="D98" s="261"/>
      <c r="E98" s="256" t="s">
        <v>537</v>
      </c>
      <c r="F98" s="256" t="s">
        <v>538</v>
      </c>
      <c r="G98" s="256" t="s">
        <v>539</v>
      </c>
      <c r="H98" s="262">
        <v>0</v>
      </c>
      <c r="I98" s="262">
        <v>2017</v>
      </c>
      <c r="J98" s="263">
        <v>43678</v>
      </c>
      <c r="K98" s="263">
        <v>47118</v>
      </c>
      <c r="L98" s="271">
        <v>1</v>
      </c>
      <c r="M98" s="271">
        <v>1</v>
      </c>
      <c r="N98" s="271">
        <v>1</v>
      </c>
      <c r="O98" s="271">
        <v>1</v>
      </c>
      <c r="P98" s="271">
        <v>1</v>
      </c>
      <c r="Q98" s="271">
        <v>1</v>
      </c>
      <c r="R98" s="271">
        <v>1</v>
      </c>
      <c r="S98" s="271">
        <v>1</v>
      </c>
      <c r="T98" s="271">
        <v>1</v>
      </c>
      <c r="U98" s="271">
        <v>1</v>
      </c>
      <c r="V98" s="271">
        <v>1</v>
      </c>
      <c r="W98" s="161">
        <v>168632300</v>
      </c>
      <c r="X98" s="161">
        <v>168632300</v>
      </c>
      <c r="Y98" s="161" t="s">
        <v>27</v>
      </c>
      <c r="Z98" s="162" t="s">
        <v>1562</v>
      </c>
      <c r="AA98" s="161">
        <v>173691378.69999999</v>
      </c>
      <c r="AB98" s="161">
        <v>173691378.69999999</v>
      </c>
      <c r="AC98" s="161" t="s">
        <v>27</v>
      </c>
      <c r="AD98" s="162" t="s">
        <v>1562</v>
      </c>
      <c r="AE98" s="161">
        <v>173691378.69999999</v>
      </c>
      <c r="AF98" s="161"/>
      <c r="AG98" s="161" t="s">
        <v>27</v>
      </c>
      <c r="AH98" s="162" t="s">
        <v>1562</v>
      </c>
      <c r="AI98" s="161">
        <v>173691378.69999999</v>
      </c>
      <c r="AJ98" s="161"/>
      <c r="AK98" s="161" t="s">
        <v>27</v>
      </c>
      <c r="AL98" s="162" t="s">
        <v>1562</v>
      </c>
      <c r="AM98" s="161">
        <v>173691378.69999999</v>
      </c>
      <c r="AN98" s="161"/>
      <c r="AO98" s="161" t="s">
        <v>27</v>
      </c>
      <c r="AP98" s="162" t="s">
        <v>1562</v>
      </c>
      <c r="AQ98" s="161">
        <v>173691378.69999999</v>
      </c>
      <c r="AR98" s="161"/>
      <c r="AS98" s="161" t="s">
        <v>27</v>
      </c>
      <c r="AT98" s="162" t="s">
        <v>1562</v>
      </c>
      <c r="AU98" s="161">
        <v>173691378.69999999</v>
      </c>
      <c r="AV98" s="161"/>
      <c r="AW98" s="161" t="s">
        <v>27</v>
      </c>
      <c r="AX98" s="162" t="s">
        <v>1562</v>
      </c>
      <c r="AY98" s="161">
        <v>173691378.69999999</v>
      </c>
      <c r="AZ98" s="161"/>
      <c r="BA98" s="161" t="s">
        <v>27</v>
      </c>
      <c r="BB98" s="162" t="s">
        <v>1562</v>
      </c>
      <c r="BC98" s="161">
        <v>173691378.69999999</v>
      </c>
      <c r="BD98" s="161"/>
      <c r="BE98" s="161" t="s">
        <v>27</v>
      </c>
      <c r="BF98" s="162" t="s">
        <v>1562</v>
      </c>
      <c r="BG98" s="162">
        <v>173691378.69999999</v>
      </c>
      <c r="BH98" s="162"/>
      <c r="BI98" s="161" t="s">
        <v>27</v>
      </c>
      <c r="BJ98" s="162" t="s">
        <v>1562</v>
      </c>
      <c r="BK98" s="162">
        <f t="shared" si="1"/>
        <v>1731854708.3000002</v>
      </c>
      <c r="BL98" s="163" t="s">
        <v>784</v>
      </c>
      <c r="BM98" s="163" t="s">
        <v>785</v>
      </c>
      <c r="BN98" s="163" t="s">
        <v>786</v>
      </c>
      <c r="BO98" s="163">
        <v>3778808</v>
      </c>
      <c r="BP98" s="163" t="s">
        <v>787</v>
      </c>
      <c r="BQ98" s="163" t="s">
        <v>1701</v>
      </c>
    </row>
    <row r="99" spans="1:69" ht="15.65" customHeight="1">
      <c r="A99" s="259" t="s">
        <v>436</v>
      </c>
      <c r="B99" s="260" t="s">
        <v>541</v>
      </c>
      <c r="C99" s="259" t="s">
        <v>1566</v>
      </c>
      <c r="D99" s="261"/>
      <c r="E99" s="256" t="s">
        <v>1754</v>
      </c>
      <c r="F99" s="256" t="s">
        <v>1567</v>
      </c>
      <c r="G99" s="256" t="s">
        <v>1564</v>
      </c>
      <c r="H99" s="262">
        <v>100</v>
      </c>
      <c r="I99" s="262">
        <v>2018</v>
      </c>
      <c r="J99" s="263">
        <v>43678</v>
      </c>
      <c r="K99" s="263">
        <v>47118</v>
      </c>
      <c r="L99" s="297">
        <v>100</v>
      </c>
      <c r="M99" s="271">
        <v>100</v>
      </c>
      <c r="N99" s="271">
        <v>100</v>
      </c>
      <c r="O99" s="271">
        <v>100</v>
      </c>
      <c r="P99" s="271">
        <v>100</v>
      </c>
      <c r="Q99" s="271">
        <v>100</v>
      </c>
      <c r="R99" s="271">
        <v>100</v>
      </c>
      <c r="S99" s="271">
        <v>100</v>
      </c>
      <c r="T99" s="271">
        <v>100</v>
      </c>
      <c r="U99" s="271">
        <v>100</v>
      </c>
      <c r="V99" s="271">
        <v>100</v>
      </c>
      <c r="W99" s="161"/>
      <c r="X99" s="161"/>
      <c r="Y99" s="161"/>
      <c r="Z99" s="162"/>
      <c r="AA99" s="161"/>
      <c r="AB99" s="161"/>
      <c r="AC99" s="161"/>
      <c r="AD99" s="162"/>
      <c r="AE99" s="161"/>
      <c r="AF99" s="161"/>
      <c r="AG99" s="161"/>
      <c r="AH99" s="162"/>
      <c r="AI99" s="161"/>
      <c r="AJ99" s="161"/>
      <c r="AK99" s="161"/>
      <c r="AL99" s="162"/>
      <c r="AM99" s="161"/>
      <c r="AN99" s="161"/>
      <c r="AO99" s="161"/>
      <c r="AP99" s="162"/>
      <c r="AQ99" s="161"/>
      <c r="AR99" s="161"/>
      <c r="AS99" s="161"/>
      <c r="AT99" s="162"/>
      <c r="AU99" s="161"/>
      <c r="AV99" s="161"/>
      <c r="AW99" s="161"/>
      <c r="AX99" s="162"/>
      <c r="AY99" s="161"/>
      <c r="AZ99" s="161"/>
      <c r="BA99" s="161"/>
      <c r="BB99" s="162"/>
      <c r="BC99" s="161"/>
      <c r="BD99" s="161"/>
      <c r="BE99" s="161"/>
      <c r="BF99" s="162"/>
      <c r="BG99" s="162"/>
      <c r="BH99" s="162"/>
      <c r="BI99" s="161"/>
      <c r="BJ99" s="162"/>
      <c r="BK99" s="162">
        <f t="shared" si="1"/>
        <v>0</v>
      </c>
      <c r="BL99" s="163" t="s">
        <v>784</v>
      </c>
      <c r="BM99" s="163" t="s">
        <v>785</v>
      </c>
      <c r="BN99" s="163" t="s">
        <v>786</v>
      </c>
      <c r="BO99" s="163">
        <v>3778808</v>
      </c>
      <c r="BP99" s="163" t="s">
        <v>787</v>
      </c>
      <c r="BQ99" s="163" t="s">
        <v>1701</v>
      </c>
    </row>
    <row r="100" spans="1:69" ht="15.65" customHeight="1">
      <c r="A100" s="259" t="s">
        <v>436</v>
      </c>
      <c r="B100" s="260" t="s">
        <v>544</v>
      </c>
      <c r="C100" s="259" t="s">
        <v>545</v>
      </c>
      <c r="D100" s="261"/>
      <c r="E100" s="256" t="s">
        <v>547</v>
      </c>
      <c r="F100" s="256" t="s">
        <v>548</v>
      </c>
      <c r="G100" s="256" t="s">
        <v>245</v>
      </c>
      <c r="H100" s="262">
        <v>48.6</v>
      </c>
      <c r="I100" s="262" t="s">
        <v>549</v>
      </c>
      <c r="J100" s="263">
        <v>43678</v>
      </c>
      <c r="K100" s="263">
        <v>47118</v>
      </c>
      <c r="L100" s="293">
        <v>75.363636363636374</v>
      </c>
      <c r="M100" s="293">
        <v>77.545454545454561</v>
      </c>
      <c r="N100" s="293">
        <v>79.727272727272748</v>
      </c>
      <c r="O100" s="293">
        <v>81.909090909090935</v>
      </c>
      <c r="P100" s="293">
        <v>84.090909090909122</v>
      </c>
      <c r="Q100" s="293">
        <v>86.272727272727309</v>
      </c>
      <c r="R100" s="293">
        <v>88.454545454545496</v>
      </c>
      <c r="S100" s="293">
        <v>90.636363636363683</v>
      </c>
      <c r="T100" s="293">
        <v>92.81818181818187</v>
      </c>
      <c r="U100" s="271">
        <v>95.000000000000057</v>
      </c>
      <c r="V100" s="271">
        <v>95</v>
      </c>
      <c r="W100" s="161">
        <v>168632300</v>
      </c>
      <c r="X100" s="161">
        <v>168632300</v>
      </c>
      <c r="Y100" s="161" t="s">
        <v>27</v>
      </c>
      <c r="Z100" s="162" t="s">
        <v>1562</v>
      </c>
      <c r="AA100" s="161">
        <v>173691378.69999999</v>
      </c>
      <c r="AB100" s="161">
        <v>173691378.69999999</v>
      </c>
      <c r="AC100" s="161" t="s">
        <v>27</v>
      </c>
      <c r="AD100" s="162" t="s">
        <v>1562</v>
      </c>
      <c r="AE100" s="161">
        <v>173691378.69999999</v>
      </c>
      <c r="AF100" s="161"/>
      <c r="AG100" s="161" t="s">
        <v>27</v>
      </c>
      <c r="AH100" s="162" t="s">
        <v>1562</v>
      </c>
      <c r="AI100" s="161">
        <v>173691378.69999999</v>
      </c>
      <c r="AJ100" s="161"/>
      <c r="AK100" s="161" t="s">
        <v>27</v>
      </c>
      <c r="AL100" s="162" t="s">
        <v>1562</v>
      </c>
      <c r="AM100" s="161">
        <v>173691378.69999999</v>
      </c>
      <c r="AN100" s="161"/>
      <c r="AO100" s="161" t="s">
        <v>27</v>
      </c>
      <c r="AP100" s="162" t="s">
        <v>1562</v>
      </c>
      <c r="AQ100" s="161">
        <v>173691378.69999999</v>
      </c>
      <c r="AR100" s="161"/>
      <c r="AS100" s="161" t="s">
        <v>27</v>
      </c>
      <c r="AT100" s="162" t="s">
        <v>1562</v>
      </c>
      <c r="AU100" s="161">
        <v>173691378.69999999</v>
      </c>
      <c r="AV100" s="161"/>
      <c r="AW100" s="161" t="s">
        <v>27</v>
      </c>
      <c r="AX100" s="162" t="s">
        <v>1562</v>
      </c>
      <c r="AY100" s="161">
        <v>173691378.69999999</v>
      </c>
      <c r="AZ100" s="161"/>
      <c r="BA100" s="161" t="s">
        <v>27</v>
      </c>
      <c r="BB100" s="162" t="s">
        <v>1562</v>
      </c>
      <c r="BC100" s="161">
        <v>173691378.69999999</v>
      </c>
      <c r="BD100" s="161"/>
      <c r="BE100" s="161" t="s">
        <v>27</v>
      </c>
      <c r="BF100" s="162" t="s">
        <v>1562</v>
      </c>
      <c r="BG100" s="162">
        <v>173691378.69999999</v>
      </c>
      <c r="BH100" s="162"/>
      <c r="BI100" s="161" t="s">
        <v>27</v>
      </c>
      <c r="BJ100" s="162" t="s">
        <v>1562</v>
      </c>
      <c r="BK100" s="162">
        <f t="shared" si="1"/>
        <v>1731854708.3000002</v>
      </c>
      <c r="BL100" s="163" t="s">
        <v>784</v>
      </c>
      <c r="BM100" s="163" t="s">
        <v>785</v>
      </c>
      <c r="BN100" s="163" t="s">
        <v>786</v>
      </c>
      <c r="BO100" s="163">
        <v>3778808</v>
      </c>
      <c r="BP100" s="163" t="s">
        <v>787</v>
      </c>
      <c r="BQ100" s="163" t="s">
        <v>1701</v>
      </c>
    </row>
    <row r="101" spans="1:69" ht="15.65" customHeight="1">
      <c r="A101" s="259" t="s">
        <v>436</v>
      </c>
      <c r="B101" s="260" t="s">
        <v>550</v>
      </c>
      <c r="C101" s="259" t="s">
        <v>551</v>
      </c>
      <c r="D101" s="261" t="s">
        <v>636</v>
      </c>
      <c r="E101" s="256" t="s">
        <v>553</v>
      </c>
      <c r="F101" s="256" t="s">
        <v>554</v>
      </c>
      <c r="G101" s="256" t="s">
        <v>555</v>
      </c>
      <c r="H101" s="262">
        <v>0</v>
      </c>
      <c r="I101" s="262">
        <v>2018</v>
      </c>
      <c r="J101" s="263">
        <v>43678</v>
      </c>
      <c r="K101" s="263">
        <v>47118</v>
      </c>
      <c r="L101" s="271">
        <v>1</v>
      </c>
      <c r="M101" s="271">
        <v>1</v>
      </c>
      <c r="N101" s="271">
        <v>1</v>
      </c>
      <c r="O101" s="271">
        <v>1</v>
      </c>
      <c r="P101" s="271">
        <v>1</v>
      </c>
      <c r="Q101" s="271">
        <v>1</v>
      </c>
      <c r="R101" s="271">
        <v>1</v>
      </c>
      <c r="S101" s="271">
        <v>1</v>
      </c>
      <c r="T101" s="271">
        <v>1</v>
      </c>
      <c r="U101" s="271">
        <v>1</v>
      </c>
      <c r="V101" s="271">
        <v>1</v>
      </c>
      <c r="W101" s="161">
        <v>168632300</v>
      </c>
      <c r="X101" s="161">
        <v>168632300</v>
      </c>
      <c r="Y101" s="161" t="s">
        <v>27</v>
      </c>
      <c r="Z101" s="162" t="s">
        <v>1562</v>
      </c>
      <c r="AA101" s="161">
        <v>173691378.69999999</v>
      </c>
      <c r="AB101" s="161">
        <v>173691378.69999999</v>
      </c>
      <c r="AC101" s="161" t="s">
        <v>27</v>
      </c>
      <c r="AD101" s="162" t="s">
        <v>1562</v>
      </c>
      <c r="AE101" s="161">
        <v>173691378.69999999</v>
      </c>
      <c r="AF101" s="161"/>
      <c r="AG101" s="161" t="s">
        <v>27</v>
      </c>
      <c r="AH101" s="162" t="s">
        <v>1562</v>
      </c>
      <c r="AI101" s="161">
        <v>173691378.69999999</v>
      </c>
      <c r="AJ101" s="161"/>
      <c r="AK101" s="161" t="s">
        <v>27</v>
      </c>
      <c r="AL101" s="162" t="s">
        <v>1562</v>
      </c>
      <c r="AM101" s="161">
        <v>173691378.69999999</v>
      </c>
      <c r="AN101" s="161"/>
      <c r="AO101" s="161" t="s">
        <v>27</v>
      </c>
      <c r="AP101" s="162" t="s">
        <v>1562</v>
      </c>
      <c r="AQ101" s="161">
        <v>173691378.69999999</v>
      </c>
      <c r="AR101" s="161"/>
      <c r="AS101" s="161" t="s">
        <v>27</v>
      </c>
      <c r="AT101" s="162" t="s">
        <v>1562</v>
      </c>
      <c r="AU101" s="161">
        <v>173691378.69999999</v>
      </c>
      <c r="AV101" s="161"/>
      <c r="AW101" s="161" t="s">
        <v>27</v>
      </c>
      <c r="AX101" s="162" t="s">
        <v>1562</v>
      </c>
      <c r="AY101" s="161">
        <v>173691378.69999999</v>
      </c>
      <c r="AZ101" s="161"/>
      <c r="BA101" s="161" t="s">
        <v>27</v>
      </c>
      <c r="BB101" s="162" t="s">
        <v>1562</v>
      </c>
      <c r="BC101" s="161">
        <v>173691378.69999999</v>
      </c>
      <c r="BD101" s="161"/>
      <c r="BE101" s="161" t="s">
        <v>27</v>
      </c>
      <c r="BF101" s="162" t="s">
        <v>1562</v>
      </c>
      <c r="BG101" s="162">
        <v>173691378.69999999</v>
      </c>
      <c r="BH101" s="162"/>
      <c r="BI101" s="161" t="s">
        <v>27</v>
      </c>
      <c r="BJ101" s="162" t="s">
        <v>1562</v>
      </c>
      <c r="BK101" s="162">
        <f t="shared" si="1"/>
        <v>1731854708.3000002</v>
      </c>
      <c r="BL101" s="163" t="s">
        <v>784</v>
      </c>
      <c r="BM101" s="163" t="s">
        <v>785</v>
      </c>
      <c r="BN101" s="163" t="s">
        <v>786</v>
      </c>
      <c r="BO101" s="163">
        <v>3778808</v>
      </c>
      <c r="BP101" s="163" t="s">
        <v>787</v>
      </c>
      <c r="BQ101" s="163" t="s">
        <v>1701</v>
      </c>
    </row>
    <row r="102" spans="1:69" ht="15.65" customHeight="1">
      <c r="A102" s="259" t="s">
        <v>436</v>
      </c>
      <c r="B102" s="260" t="s">
        <v>560</v>
      </c>
      <c r="C102" s="259" t="s">
        <v>561</v>
      </c>
      <c r="D102" s="261"/>
      <c r="E102" s="256" t="s">
        <v>563</v>
      </c>
      <c r="F102" s="256" t="s">
        <v>564</v>
      </c>
      <c r="G102" s="256" t="s">
        <v>565</v>
      </c>
      <c r="H102" s="262">
        <v>0</v>
      </c>
      <c r="I102" s="262">
        <v>2018</v>
      </c>
      <c r="J102" s="263">
        <v>43678</v>
      </c>
      <c r="K102" s="263">
        <v>47118</v>
      </c>
      <c r="L102" s="271">
        <v>1</v>
      </c>
      <c r="M102" s="271">
        <v>1</v>
      </c>
      <c r="N102" s="271">
        <v>1</v>
      </c>
      <c r="O102" s="271">
        <v>1</v>
      </c>
      <c r="P102" s="271">
        <v>1</v>
      </c>
      <c r="Q102" s="271">
        <v>1</v>
      </c>
      <c r="R102" s="271">
        <v>1</v>
      </c>
      <c r="S102" s="271">
        <v>1</v>
      </c>
      <c r="T102" s="271">
        <v>1</v>
      </c>
      <c r="U102" s="271">
        <v>1</v>
      </c>
      <c r="V102" s="271">
        <v>1</v>
      </c>
      <c r="W102" s="161">
        <v>168632300</v>
      </c>
      <c r="X102" s="161">
        <v>168632300</v>
      </c>
      <c r="Y102" s="161" t="s">
        <v>27</v>
      </c>
      <c r="Z102" s="162" t="s">
        <v>1562</v>
      </c>
      <c r="AA102" s="161">
        <v>173691378.69999999</v>
      </c>
      <c r="AB102" s="161">
        <v>173691378.69999999</v>
      </c>
      <c r="AC102" s="161" t="s">
        <v>27</v>
      </c>
      <c r="AD102" s="162" t="s">
        <v>1562</v>
      </c>
      <c r="AE102" s="161">
        <v>173691378.69999999</v>
      </c>
      <c r="AF102" s="161"/>
      <c r="AG102" s="161" t="s">
        <v>27</v>
      </c>
      <c r="AH102" s="162" t="s">
        <v>1562</v>
      </c>
      <c r="AI102" s="161">
        <v>173691378.69999999</v>
      </c>
      <c r="AJ102" s="161"/>
      <c r="AK102" s="161" t="s">
        <v>27</v>
      </c>
      <c r="AL102" s="162" t="s">
        <v>1562</v>
      </c>
      <c r="AM102" s="161">
        <v>173691378.69999999</v>
      </c>
      <c r="AN102" s="161"/>
      <c r="AO102" s="161" t="s">
        <v>27</v>
      </c>
      <c r="AP102" s="162" t="s">
        <v>1562</v>
      </c>
      <c r="AQ102" s="161">
        <v>173691378.69999999</v>
      </c>
      <c r="AR102" s="161"/>
      <c r="AS102" s="161" t="s">
        <v>27</v>
      </c>
      <c r="AT102" s="162" t="s">
        <v>1562</v>
      </c>
      <c r="AU102" s="161">
        <v>173691378.69999999</v>
      </c>
      <c r="AV102" s="161"/>
      <c r="AW102" s="161" t="s">
        <v>27</v>
      </c>
      <c r="AX102" s="162" t="s">
        <v>1562</v>
      </c>
      <c r="AY102" s="161">
        <v>173691378.69999999</v>
      </c>
      <c r="AZ102" s="161"/>
      <c r="BA102" s="161" t="s">
        <v>27</v>
      </c>
      <c r="BB102" s="162" t="s">
        <v>1562</v>
      </c>
      <c r="BC102" s="161">
        <v>173691378.69999999</v>
      </c>
      <c r="BD102" s="161"/>
      <c r="BE102" s="161" t="s">
        <v>27</v>
      </c>
      <c r="BF102" s="162" t="s">
        <v>1562</v>
      </c>
      <c r="BG102" s="162">
        <v>173691378.69999999</v>
      </c>
      <c r="BH102" s="162"/>
      <c r="BI102" s="161" t="s">
        <v>27</v>
      </c>
      <c r="BJ102" s="162" t="s">
        <v>1562</v>
      </c>
      <c r="BK102" s="162">
        <f t="shared" si="1"/>
        <v>1731854708.3000002</v>
      </c>
      <c r="BL102" s="163" t="s">
        <v>784</v>
      </c>
      <c r="BM102" s="163" t="s">
        <v>785</v>
      </c>
      <c r="BN102" s="163" t="s">
        <v>786</v>
      </c>
      <c r="BO102" s="163">
        <v>3778808</v>
      </c>
      <c r="BP102" s="163" t="s">
        <v>787</v>
      </c>
      <c r="BQ102" s="163" t="s">
        <v>1701</v>
      </c>
    </row>
    <row r="103" spans="1:69" ht="15.65" customHeight="1">
      <c r="A103" s="259" t="s">
        <v>436</v>
      </c>
      <c r="B103" s="260" t="s">
        <v>566</v>
      </c>
      <c r="C103" s="259" t="s">
        <v>1756</v>
      </c>
      <c r="D103" s="261"/>
      <c r="E103" s="256" t="s">
        <v>1568</v>
      </c>
      <c r="F103" s="256" t="s">
        <v>1699</v>
      </c>
      <c r="G103" s="256" t="s">
        <v>1565</v>
      </c>
      <c r="H103" s="262">
        <v>1</v>
      </c>
      <c r="I103" s="262">
        <v>2018</v>
      </c>
      <c r="J103" s="263">
        <v>43678</v>
      </c>
      <c r="K103" s="263">
        <v>47118</v>
      </c>
      <c r="L103" s="271">
        <v>1</v>
      </c>
      <c r="M103" s="271">
        <v>1</v>
      </c>
      <c r="N103" s="271">
        <v>1</v>
      </c>
      <c r="O103" s="271">
        <v>1</v>
      </c>
      <c r="P103" s="271">
        <v>1</v>
      </c>
      <c r="Q103" s="271">
        <v>1</v>
      </c>
      <c r="R103" s="271">
        <v>1</v>
      </c>
      <c r="S103" s="271">
        <v>1</v>
      </c>
      <c r="T103" s="271">
        <v>1</v>
      </c>
      <c r="U103" s="271">
        <v>1</v>
      </c>
      <c r="V103" s="271">
        <v>1</v>
      </c>
      <c r="W103" s="161">
        <v>168632300</v>
      </c>
      <c r="X103" s="161">
        <v>168632300</v>
      </c>
      <c r="Y103" s="161" t="s">
        <v>27</v>
      </c>
      <c r="Z103" s="162" t="s">
        <v>1562</v>
      </c>
      <c r="AA103" s="161">
        <v>173691378.69999999</v>
      </c>
      <c r="AB103" s="161">
        <v>173691378.69999999</v>
      </c>
      <c r="AC103" s="161" t="s">
        <v>27</v>
      </c>
      <c r="AD103" s="162" t="s">
        <v>1562</v>
      </c>
      <c r="AE103" s="161">
        <v>173691378.69999999</v>
      </c>
      <c r="AF103" s="161"/>
      <c r="AG103" s="161" t="s">
        <v>27</v>
      </c>
      <c r="AH103" s="162" t="s">
        <v>1562</v>
      </c>
      <c r="AI103" s="161">
        <v>173691378.69999999</v>
      </c>
      <c r="AJ103" s="161"/>
      <c r="AK103" s="161" t="s">
        <v>27</v>
      </c>
      <c r="AL103" s="162" t="s">
        <v>1562</v>
      </c>
      <c r="AM103" s="161">
        <v>173691378.69999999</v>
      </c>
      <c r="AN103" s="161"/>
      <c r="AO103" s="161" t="s">
        <v>27</v>
      </c>
      <c r="AP103" s="162" t="s">
        <v>1562</v>
      </c>
      <c r="AQ103" s="161">
        <v>173691378.69999999</v>
      </c>
      <c r="AR103" s="161"/>
      <c r="AS103" s="161" t="s">
        <v>27</v>
      </c>
      <c r="AT103" s="162" t="s">
        <v>1562</v>
      </c>
      <c r="AU103" s="161">
        <v>173691378.69999999</v>
      </c>
      <c r="AV103" s="161"/>
      <c r="AW103" s="161" t="s">
        <v>27</v>
      </c>
      <c r="AX103" s="162" t="s">
        <v>1562</v>
      </c>
      <c r="AY103" s="161">
        <v>173691378.69999999</v>
      </c>
      <c r="AZ103" s="161"/>
      <c r="BA103" s="161" t="s">
        <v>27</v>
      </c>
      <c r="BB103" s="162" t="s">
        <v>1562</v>
      </c>
      <c r="BC103" s="161">
        <v>173691378.69999999</v>
      </c>
      <c r="BD103" s="161"/>
      <c r="BE103" s="161" t="s">
        <v>27</v>
      </c>
      <c r="BF103" s="162" t="s">
        <v>1562</v>
      </c>
      <c r="BG103" s="162">
        <v>173691378.69999999</v>
      </c>
      <c r="BH103" s="162"/>
      <c r="BI103" s="161" t="s">
        <v>27</v>
      </c>
      <c r="BJ103" s="162" t="s">
        <v>1562</v>
      </c>
      <c r="BK103" s="162">
        <f t="shared" si="1"/>
        <v>1731854708.3000002</v>
      </c>
      <c r="BL103" s="163" t="s">
        <v>784</v>
      </c>
      <c r="BM103" s="163" t="s">
        <v>785</v>
      </c>
      <c r="BN103" s="163" t="s">
        <v>786</v>
      </c>
      <c r="BO103" s="163">
        <v>3778808</v>
      </c>
      <c r="BP103" s="163" t="s">
        <v>787</v>
      </c>
      <c r="BQ103" s="163" t="s">
        <v>1701</v>
      </c>
    </row>
    <row r="104" spans="1:69" ht="15.65" customHeight="1">
      <c r="A104" s="259" t="s">
        <v>436</v>
      </c>
      <c r="B104" s="260" t="s">
        <v>567</v>
      </c>
      <c r="C104" s="259" t="s">
        <v>568</v>
      </c>
      <c r="D104" s="261" t="s">
        <v>1700</v>
      </c>
      <c r="E104" s="256" t="s">
        <v>788</v>
      </c>
      <c r="F104" s="256" t="s">
        <v>789</v>
      </c>
      <c r="G104" s="256" t="s">
        <v>790</v>
      </c>
      <c r="H104" s="262">
        <v>71</v>
      </c>
      <c r="I104" s="262">
        <v>2018</v>
      </c>
      <c r="J104" s="263">
        <v>43678</v>
      </c>
      <c r="K104" s="263">
        <v>47118</v>
      </c>
      <c r="L104" s="271">
        <v>80</v>
      </c>
      <c r="M104" s="297">
        <v>100</v>
      </c>
      <c r="N104" s="271">
        <v>100</v>
      </c>
      <c r="O104" s="271">
        <v>100</v>
      </c>
      <c r="P104" s="271">
        <v>100</v>
      </c>
      <c r="Q104" s="271">
        <v>100</v>
      </c>
      <c r="R104" s="271">
        <v>100</v>
      </c>
      <c r="S104" s="271">
        <v>100</v>
      </c>
      <c r="T104" s="271">
        <v>100</v>
      </c>
      <c r="U104" s="271">
        <v>100</v>
      </c>
      <c r="V104" s="271">
        <v>100</v>
      </c>
      <c r="W104" s="161">
        <v>168632300</v>
      </c>
      <c r="X104" s="161">
        <v>168632300</v>
      </c>
      <c r="Y104" s="161" t="s">
        <v>27</v>
      </c>
      <c r="Z104" s="162" t="s">
        <v>1562</v>
      </c>
      <c r="AA104" s="161">
        <v>173691378.69999999</v>
      </c>
      <c r="AB104" s="161">
        <v>173691378.69999999</v>
      </c>
      <c r="AC104" s="161" t="s">
        <v>27</v>
      </c>
      <c r="AD104" s="162" t="s">
        <v>1562</v>
      </c>
      <c r="AE104" s="161">
        <v>173691378.69999999</v>
      </c>
      <c r="AF104" s="161"/>
      <c r="AG104" s="161" t="s">
        <v>27</v>
      </c>
      <c r="AH104" s="162" t="s">
        <v>1562</v>
      </c>
      <c r="AI104" s="161">
        <v>173691378.69999999</v>
      </c>
      <c r="AJ104" s="161"/>
      <c r="AK104" s="161" t="s">
        <v>27</v>
      </c>
      <c r="AL104" s="162" t="s">
        <v>1562</v>
      </c>
      <c r="AM104" s="161">
        <v>173691378.69999999</v>
      </c>
      <c r="AN104" s="161"/>
      <c r="AO104" s="161" t="s">
        <v>27</v>
      </c>
      <c r="AP104" s="162" t="s">
        <v>1562</v>
      </c>
      <c r="AQ104" s="161">
        <v>173691378.69999999</v>
      </c>
      <c r="AR104" s="161"/>
      <c r="AS104" s="161" t="s">
        <v>27</v>
      </c>
      <c r="AT104" s="162" t="s">
        <v>1562</v>
      </c>
      <c r="AU104" s="161">
        <v>173691378.69999999</v>
      </c>
      <c r="AV104" s="161"/>
      <c r="AW104" s="161" t="s">
        <v>27</v>
      </c>
      <c r="AX104" s="162" t="s">
        <v>1562</v>
      </c>
      <c r="AY104" s="161">
        <v>173691378.69999999</v>
      </c>
      <c r="AZ104" s="161"/>
      <c r="BA104" s="161" t="s">
        <v>27</v>
      </c>
      <c r="BB104" s="162" t="s">
        <v>1562</v>
      </c>
      <c r="BC104" s="161">
        <v>173691378.69999999</v>
      </c>
      <c r="BD104" s="161"/>
      <c r="BE104" s="161" t="s">
        <v>27</v>
      </c>
      <c r="BF104" s="162" t="s">
        <v>1562</v>
      </c>
      <c r="BG104" s="162">
        <v>173691378.69999999</v>
      </c>
      <c r="BH104" s="162"/>
      <c r="BI104" s="161" t="s">
        <v>27</v>
      </c>
      <c r="BJ104" s="162" t="s">
        <v>1562</v>
      </c>
      <c r="BK104" s="162">
        <f t="shared" si="1"/>
        <v>1731854708.3000002</v>
      </c>
      <c r="BL104" s="163" t="s">
        <v>784</v>
      </c>
      <c r="BM104" s="163" t="s">
        <v>785</v>
      </c>
      <c r="BN104" s="163" t="s">
        <v>786</v>
      </c>
      <c r="BO104" s="163">
        <v>3778808</v>
      </c>
      <c r="BP104" s="163" t="s">
        <v>787</v>
      </c>
      <c r="BQ104" s="163" t="s">
        <v>1701</v>
      </c>
    </row>
    <row r="105" spans="1:69" ht="15.65" customHeight="1">
      <c r="A105" s="259" t="s">
        <v>437</v>
      </c>
      <c r="B105" s="260" t="s">
        <v>513</v>
      </c>
      <c r="C105" s="259" t="s">
        <v>514</v>
      </c>
      <c r="D105" s="261" t="s">
        <v>825</v>
      </c>
      <c r="E105" s="256" t="s">
        <v>516</v>
      </c>
      <c r="F105" s="256" t="s">
        <v>517</v>
      </c>
      <c r="G105" s="256" t="s">
        <v>518</v>
      </c>
      <c r="H105" s="262">
        <v>1</v>
      </c>
      <c r="I105" s="262">
        <v>2018</v>
      </c>
      <c r="J105" s="263">
        <v>43313</v>
      </c>
      <c r="K105" s="263">
        <v>47118</v>
      </c>
      <c r="L105" s="271">
        <v>1</v>
      </c>
      <c r="M105" s="271">
        <v>1</v>
      </c>
      <c r="N105" s="271">
        <v>1</v>
      </c>
      <c r="O105" s="271">
        <v>1</v>
      </c>
      <c r="P105" s="271">
        <v>1</v>
      </c>
      <c r="Q105" s="271">
        <v>1</v>
      </c>
      <c r="R105" s="271">
        <v>1</v>
      </c>
      <c r="S105" s="271">
        <v>1</v>
      </c>
      <c r="T105" s="271">
        <v>1</v>
      </c>
      <c r="U105" s="271">
        <v>1</v>
      </c>
      <c r="V105" s="271">
        <v>1</v>
      </c>
      <c r="W105" s="161">
        <v>0</v>
      </c>
      <c r="X105" s="161">
        <v>0</v>
      </c>
      <c r="Y105" s="161">
        <v>0</v>
      </c>
      <c r="Z105" s="162"/>
      <c r="AA105" s="161">
        <v>0</v>
      </c>
      <c r="AB105" s="161">
        <v>0</v>
      </c>
      <c r="AC105" s="161">
        <v>0</v>
      </c>
      <c r="AD105" s="162">
        <v>0</v>
      </c>
      <c r="AE105" s="161">
        <v>0</v>
      </c>
      <c r="AF105" s="161"/>
      <c r="AG105" s="161">
        <v>0</v>
      </c>
      <c r="AH105" s="162"/>
      <c r="AI105" s="161">
        <v>0</v>
      </c>
      <c r="AJ105" s="161"/>
      <c r="AK105" s="161">
        <v>0</v>
      </c>
      <c r="AL105" s="162">
        <v>0</v>
      </c>
      <c r="AM105" s="161">
        <v>0</v>
      </c>
      <c r="AN105" s="161"/>
      <c r="AO105" s="161">
        <v>0</v>
      </c>
      <c r="AP105" s="162">
        <v>0</v>
      </c>
      <c r="AQ105" s="161">
        <v>0</v>
      </c>
      <c r="AR105" s="161"/>
      <c r="AS105" s="161">
        <v>0</v>
      </c>
      <c r="AT105" s="162">
        <v>0</v>
      </c>
      <c r="AU105" s="161">
        <v>0</v>
      </c>
      <c r="AV105" s="161"/>
      <c r="AW105" s="161">
        <v>0</v>
      </c>
      <c r="AX105" s="162">
        <v>0</v>
      </c>
      <c r="AY105" s="161">
        <v>0</v>
      </c>
      <c r="AZ105" s="161"/>
      <c r="BA105" s="161">
        <v>0</v>
      </c>
      <c r="BB105" s="162">
        <v>0</v>
      </c>
      <c r="BC105" s="161">
        <v>0</v>
      </c>
      <c r="BD105" s="161"/>
      <c r="BE105" s="161">
        <v>0</v>
      </c>
      <c r="BF105" s="162">
        <v>0</v>
      </c>
      <c r="BG105" s="162">
        <v>0</v>
      </c>
      <c r="BH105" s="162"/>
      <c r="BI105" s="161">
        <v>0</v>
      </c>
      <c r="BJ105" s="162">
        <v>0</v>
      </c>
      <c r="BK105" s="162">
        <f t="shared" si="1"/>
        <v>0</v>
      </c>
      <c r="BL105" s="163" t="s">
        <v>556</v>
      </c>
      <c r="BM105" s="163" t="s">
        <v>576</v>
      </c>
      <c r="BN105" s="163" t="s">
        <v>826</v>
      </c>
      <c r="BO105" s="163">
        <v>3649400</v>
      </c>
      <c r="BP105" s="163" t="s">
        <v>827</v>
      </c>
      <c r="BQ105" s="163" t="s">
        <v>1704</v>
      </c>
    </row>
    <row r="106" spans="1:69" ht="15.65" customHeight="1">
      <c r="A106" s="259" t="s">
        <v>437</v>
      </c>
      <c r="B106" s="260" t="s">
        <v>524</v>
      </c>
      <c r="C106" s="259" t="s">
        <v>572</v>
      </c>
      <c r="D106" s="261" t="s">
        <v>828</v>
      </c>
      <c r="E106" s="256" t="s">
        <v>527</v>
      </c>
      <c r="F106" s="256" t="s">
        <v>528</v>
      </c>
      <c r="G106" s="256" t="s">
        <v>529</v>
      </c>
      <c r="H106" s="262">
        <v>0</v>
      </c>
      <c r="I106" s="262">
        <v>2017</v>
      </c>
      <c r="J106" s="263">
        <v>43313</v>
      </c>
      <c r="K106" s="263">
        <v>47118</v>
      </c>
      <c r="L106" s="271">
        <v>1</v>
      </c>
      <c r="M106" s="271">
        <v>1</v>
      </c>
      <c r="N106" s="271">
        <v>1</v>
      </c>
      <c r="O106" s="271">
        <v>1</v>
      </c>
      <c r="P106" s="271">
        <v>1</v>
      </c>
      <c r="Q106" s="271">
        <v>1</v>
      </c>
      <c r="R106" s="271">
        <v>1</v>
      </c>
      <c r="S106" s="271">
        <v>1</v>
      </c>
      <c r="T106" s="271">
        <v>1</v>
      </c>
      <c r="U106" s="271">
        <v>1</v>
      </c>
      <c r="V106" s="271">
        <v>1</v>
      </c>
      <c r="W106" s="161">
        <v>0</v>
      </c>
      <c r="X106" s="161">
        <v>0</v>
      </c>
      <c r="Y106" s="161">
        <v>0</v>
      </c>
      <c r="Z106" s="162"/>
      <c r="AA106" s="161">
        <v>0</v>
      </c>
      <c r="AB106" s="161">
        <v>0</v>
      </c>
      <c r="AC106" s="161">
        <v>0</v>
      </c>
      <c r="AD106" s="162">
        <v>0</v>
      </c>
      <c r="AE106" s="161">
        <v>0</v>
      </c>
      <c r="AF106" s="161"/>
      <c r="AG106" s="161">
        <v>0</v>
      </c>
      <c r="AH106" s="162"/>
      <c r="AI106" s="161">
        <v>0</v>
      </c>
      <c r="AJ106" s="161"/>
      <c r="AK106" s="161">
        <v>0</v>
      </c>
      <c r="AL106" s="162">
        <v>0</v>
      </c>
      <c r="AM106" s="161">
        <v>0</v>
      </c>
      <c r="AN106" s="161"/>
      <c r="AO106" s="161">
        <v>0</v>
      </c>
      <c r="AP106" s="162">
        <v>0</v>
      </c>
      <c r="AQ106" s="161">
        <v>0</v>
      </c>
      <c r="AR106" s="161"/>
      <c r="AS106" s="161">
        <v>0</v>
      </c>
      <c r="AT106" s="162">
        <v>0</v>
      </c>
      <c r="AU106" s="161">
        <v>0</v>
      </c>
      <c r="AV106" s="161"/>
      <c r="AW106" s="161">
        <v>0</v>
      </c>
      <c r="AX106" s="162">
        <v>0</v>
      </c>
      <c r="AY106" s="161">
        <v>0</v>
      </c>
      <c r="AZ106" s="161"/>
      <c r="BA106" s="161">
        <v>0</v>
      </c>
      <c r="BB106" s="162">
        <v>0</v>
      </c>
      <c r="BC106" s="161">
        <v>0</v>
      </c>
      <c r="BD106" s="161"/>
      <c r="BE106" s="161">
        <v>0</v>
      </c>
      <c r="BF106" s="162">
        <v>0</v>
      </c>
      <c r="BG106" s="162">
        <v>0</v>
      </c>
      <c r="BH106" s="162"/>
      <c r="BI106" s="161">
        <v>0</v>
      </c>
      <c r="BJ106" s="162">
        <v>0</v>
      </c>
      <c r="BK106" s="162">
        <f t="shared" si="1"/>
        <v>0</v>
      </c>
      <c r="BL106" s="163" t="s">
        <v>829</v>
      </c>
      <c r="BM106" s="163" t="s">
        <v>830</v>
      </c>
      <c r="BN106" s="163" t="s">
        <v>1703</v>
      </c>
      <c r="BO106" s="163">
        <v>3649400</v>
      </c>
      <c r="BP106" s="163" t="s">
        <v>831</v>
      </c>
      <c r="BQ106" s="163" t="s">
        <v>1704</v>
      </c>
    </row>
    <row r="107" spans="1:69" ht="15.65" customHeight="1">
      <c r="A107" s="259" t="s">
        <v>437</v>
      </c>
      <c r="B107" s="260" t="s">
        <v>1471</v>
      </c>
      <c r="C107" s="259" t="s">
        <v>535</v>
      </c>
      <c r="D107" s="261" t="s">
        <v>832</v>
      </c>
      <c r="E107" s="256" t="s">
        <v>537</v>
      </c>
      <c r="F107" s="256" t="s">
        <v>538</v>
      </c>
      <c r="G107" s="256" t="s">
        <v>539</v>
      </c>
      <c r="H107" s="262">
        <v>0</v>
      </c>
      <c r="I107" s="262">
        <v>2017</v>
      </c>
      <c r="J107" s="263">
        <v>43313</v>
      </c>
      <c r="K107" s="263">
        <v>47118</v>
      </c>
      <c r="L107" s="271">
        <v>1</v>
      </c>
      <c r="M107" s="271">
        <v>1</v>
      </c>
      <c r="N107" s="271">
        <v>1</v>
      </c>
      <c r="O107" s="271">
        <v>1</v>
      </c>
      <c r="P107" s="271">
        <v>1</v>
      </c>
      <c r="Q107" s="271">
        <v>1</v>
      </c>
      <c r="R107" s="271">
        <v>1</v>
      </c>
      <c r="S107" s="271">
        <v>1</v>
      </c>
      <c r="T107" s="271">
        <v>1</v>
      </c>
      <c r="U107" s="271">
        <v>1</v>
      </c>
      <c r="V107" s="271">
        <v>1</v>
      </c>
      <c r="W107" s="161">
        <v>0</v>
      </c>
      <c r="X107" s="161">
        <v>0</v>
      </c>
      <c r="Y107" s="161">
        <v>0</v>
      </c>
      <c r="Z107" s="162"/>
      <c r="AA107" s="161">
        <v>0</v>
      </c>
      <c r="AB107" s="161">
        <v>0</v>
      </c>
      <c r="AC107" s="161">
        <v>0</v>
      </c>
      <c r="AD107" s="162">
        <v>0</v>
      </c>
      <c r="AE107" s="161">
        <v>0</v>
      </c>
      <c r="AF107" s="161"/>
      <c r="AG107" s="161">
        <v>0</v>
      </c>
      <c r="AH107" s="162"/>
      <c r="AI107" s="161">
        <v>0</v>
      </c>
      <c r="AJ107" s="161"/>
      <c r="AK107" s="161">
        <v>0</v>
      </c>
      <c r="AL107" s="162">
        <v>0</v>
      </c>
      <c r="AM107" s="161">
        <v>0</v>
      </c>
      <c r="AN107" s="161"/>
      <c r="AO107" s="161">
        <v>0</v>
      </c>
      <c r="AP107" s="162">
        <v>0</v>
      </c>
      <c r="AQ107" s="161">
        <v>0</v>
      </c>
      <c r="AR107" s="161"/>
      <c r="AS107" s="161">
        <v>0</v>
      </c>
      <c r="AT107" s="162">
        <v>0</v>
      </c>
      <c r="AU107" s="161">
        <v>0</v>
      </c>
      <c r="AV107" s="161"/>
      <c r="AW107" s="161">
        <v>0</v>
      </c>
      <c r="AX107" s="162">
        <v>0</v>
      </c>
      <c r="AY107" s="161">
        <v>0</v>
      </c>
      <c r="AZ107" s="161"/>
      <c r="BA107" s="161">
        <v>0</v>
      </c>
      <c r="BB107" s="162">
        <v>0</v>
      </c>
      <c r="BC107" s="161">
        <v>0</v>
      </c>
      <c r="BD107" s="161"/>
      <c r="BE107" s="161">
        <v>0</v>
      </c>
      <c r="BF107" s="162">
        <v>0</v>
      </c>
      <c r="BG107" s="162">
        <v>0</v>
      </c>
      <c r="BH107" s="162"/>
      <c r="BI107" s="161">
        <v>0</v>
      </c>
      <c r="BJ107" s="162">
        <v>0</v>
      </c>
      <c r="BK107" s="162">
        <f t="shared" si="1"/>
        <v>0</v>
      </c>
      <c r="BL107" s="163" t="s">
        <v>829</v>
      </c>
      <c r="BM107" s="163" t="s">
        <v>830</v>
      </c>
      <c r="BN107" s="163" t="s">
        <v>1703</v>
      </c>
      <c r="BO107" s="163">
        <v>3649400</v>
      </c>
      <c r="BP107" s="163" t="s">
        <v>831</v>
      </c>
      <c r="BQ107" s="163" t="s">
        <v>1704</v>
      </c>
    </row>
    <row r="108" spans="1:69" ht="15.65" customHeight="1">
      <c r="A108" s="259" t="s">
        <v>437</v>
      </c>
      <c r="B108" s="260" t="s">
        <v>544</v>
      </c>
      <c r="C108" s="259" t="s">
        <v>545</v>
      </c>
      <c r="D108" s="261"/>
      <c r="E108" s="256" t="s">
        <v>547</v>
      </c>
      <c r="F108" s="256" t="s">
        <v>548</v>
      </c>
      <c r="G108" s="256" t="s">
        <v>245</v>
      </c>
      <c r="H108" s="262">
        <v>61.4</v>
      </c>
      <c r="I108" s="262" t="s">
        <v>549</v>
      </c>
      <c r="J108" s="263">
        <v>43313</v>
      </c>
      <c r="K108" s="263">
        <v>47118</v>
      </c>
      <c r="L108" s="293">
        <v>75.363636363636374</v>
      </c>
      <c r="M108" s="293">
        <v>77.545454545454561</v>
      </c>
      <c r="N108" s="293">
        <v>79.727272727272748</v>
      </c>
      <c r="O108" s="293">
        <v>81.909090909090935</v>
      </c>
      <c r="P108" s="293">
        <v>84.090909090909122</v>
      </c>
      <c r="Q108" s="293">
        <v>86.272727272727309</v>
      </c>
      <c r="R108" s="293">
        <v>88.454545454545496</v>
      </c>
      <c r="S108" s="293">
        <v>90.636363636363683</v>
      </c>
      <c r="T108" s="293">
        <v>92.81818181818187</v>
      </c>
      <c r="U108" s="271">
        <v>95.000000000000057</v>
      </c>
      <c r="V108" s="271">
        <v>95</v>
      </c>
      <c r="W108" s="161">
        <v>0</v>
      </c>
      <c r="X108" s="161">
        <v>0</v>
      </c>
      <c r="Y108" s="161">
        <v>0</v>
      </c>
      <c r="Z108" s="162"/>
      <c r="AA108" s="161">
        <v>0</v>
      </c>
      <c r="AB108" s="161">
        <v>0</v>
      </c>
      <c r="AC108" s="161">
        <v>0</v>
      </c>
      <c r="AD108" s="162">
        <v>0</v>
      </c>
      <c r="AE108" s="161">
        <v>0</v>
      </c>
      <c r="AF108" s="161"/>
      <c r="AG108" s="161">
        <v>0</v>
      </c>
      <c r="AH108" s="162"/>
      <c r="AI108" s="161">
        <v>0</v>
      </c>
      <c r="AJ108" s="161"/>
      <c r="AK108" s="161">
        <v>0</v>
      </c>
      <c r="AL108" s="162">
        <v>0</v>
      </c>
      <c r="AM108" s="161">
        <v>0</v>
      </c>
      <c r="AN108" s="161"/>
      <c r="AO108" s="161">
        <v>0</v>
      </c>
      <c r="AP108" s="162">
        <v>0</v>
      </c>
      <c r="AQ108" s="161">
        <v>0</v>
      </c>
      <c r="AR108" s="161"/>
      <c r="AS108" s="161">
        <v>0</v>
      </c>
      <c r="AT108" s="162">
        <v>0</v>
      </c>
      <c r="AU108" s="161">
        <v>0</v>
      </c>
      <c r="AV108" s="161"/>
      <c r="AW108" s="161">
        <v>0</v>
      </c>
      <c r="AX108" s="162">
        <v>0</v>
      </c>
      <c r="AY108" s="161">
        <v>0</v>
      </c>
      <c r="AZ108" s="161"/>
      <c r="BA108" s="161">
        <v>0</v>
      </c>
      <c r="BB108" s="162">
        <v>0</v>
      </c>
      <c r="BC108" s="161">
        <v>0</v>
      </c>
      <c r="BD108" s="161"/>
      <c r="BE108" s="161">
        <v>0</v>
      </c>
      <c r="BF108" s="162">
        <v>0</v>
      </c>
      <c r="BG108" s="162">
        <v>0</v>
      </c>
      <c r="BH108" s="162"/>
      <c r="BI108" s="161">
        <v>0</v>
      </c>
      <c r="BJ108" s="162">
        <v>0</v>
      </c>
      <c r="BK108" s="162">
        <f t="shared" si="1"/>
        <v>0</v>
      </c>
      <c r="BL108" s="163" t="s">
        <v>829</v>
      </c>
      <c r="BM108" s="163" t="s">
        <v>830</v>
      </c>
      <c r="BN108" s="163" t="s">
        <v>1703</v>
      </c>
      <c r="BO108" s="163">
        <v>3649400</v>
      </c>
      <c r="BP108" s="163" t="s">
        <v>831</v>
      </c>
      <c r="BQ108" s="163" t="s">
        <v>1704</v>
      </c>
    </row>
    <row r="109" spans="1:69" ht="15.65" customHeight="1">
      <c r="A109" s="259" t="s">
        <v>437</v>
      </c>
      <c r="B109" s="260" t="s">
        <v>550</v>
      </c>
      <c r="C109" s="259" t="s">
        <v>551</v>
      </c>
      <c r="D109" s="261" t="s">
        <v>833</v>
      </c>
      <c r="E109" s="256" t="s">
        <v>553</v>
      </c>
      <c r="F109" s="256" t="s">
        <v>554</v>
      </c>
      <c r="G109" s="256" t="s">
        <v>555</v>
      </c>
      <c r="H109" s="262">
        <v>0</v>
      </c>
      <c r="I109" s="262">
        <v>2018</v>
      </c>
      <c r="J109" s="263">
        <v>43313</v>
      </c>
      <c r="K109" s="263">
        <v>47118</v>
      </c>
      <c r="L109" s="271">
        <v>1</v>
      </c>
      <c r="M109" s="271">
        <v>1</v>
      </c>
      <c r="N109" s="271">
        <v>1</v>
      </c>
      <c r="O109" s="271">
        <v>1</v>
      </c>
      <c r="P109" s="271">
        <v>1</v>
      </c>
      <c r="Q109" s="271">
        <v>1</v>
      </c>
      <c r="R109" s="271">
        <v>1</v>
      </c>
      <c r="S109" s="271">
        <v>1</v>
      </c>
      <c r="T109" s="271">
        <v>1</v>
      </c>
      <c r="U109" s="271">
        <v>1</v>
      </c>
      <c r="V109" s="271">
        <v>1</v>
      </c>
      <c r="W109" s="161">
        <v>72000000</v>
      </c>
      <c r="X109" s="161">
        <v>72000000</v>
      </c>
      <c r="Y109" s="161" t="s">
        <v>834</v>
      </c>
      <c r="Z109" s="162" t="s">
        <v>1702</v>
      </c>
      <c r="AA109" s="161">
        <v>74160000</v>
      </c>
      <c r="AB109" s="161">
        <v>74160000</v>
      </c>
      <c r="AC109" s="161" t="s">
        <v>834</v>
      </c>
      <c r="AD109" s="162" t="s">
        <v>1702</v>
      </c>
      <c r="AE109" s="161">
        <v>76384800</v>
      </c>
      <c r="AF109" s="161"/>
      <c r="AG109" s="161" t="s">
        <v>834</v>
      </c>
      <c r="AH109" s="162"/>
      <c r="AI109" s="161">
        <v>78676344</v>
      </c>
      <c r="AJ109" s="161"/>
      <c r="AK109" s="161" t="s">
        <v>834</v>
      </c>
      <c r="AL109" s="162" t="s">
        <v>1702</v>
      </c>
      <c r="AM109" s="161">
        <v>81036634</v>
      </c>
      <c r="AN109" s="161"/>
      <c r="AO109" s="161" t="s">
        <v>834</v>
      </c>
      <c r="AP109" s="162" t="s">
        <v>1702</v>
      </c>
      <c r="AQ109" s="161">
        <v>83467733</v>
      </c>
      <c r="AR109" s="161"/>
      <c r="AS109" s="161" t="s">
        <v>834</v>
      </c>
      <c r="AT109" s="162" t="s">
        <v>1702</v>
      </c>
      <c r="AU109" s="161">
        <v>85971764</v>
      </c>
      <c r="AV109" s="161"/>
      <c r="AW109" s="161" t="s">
        <v>834</v>
      </c>
      <c r="AX109" s="162" t="s">
        <v>1702</v>
      </c>
      <c r="AY109" s="161">
        <v>88550916</v>
      </c>
      <c r="AZ109" s="161"/>
      <c r="BA109" s="161" t="s">
        <v>834</v>
      </c>
      <c r="BB109" s="162" t="s">
        <v>1702</v>
      </c>
      <c r="BC109" s="161">
        <v>91207443</v>
      </c>
      <c r="BD109" s="161"/>
      <c r="BE109" s="161" t="s">
        <v>834</v>
      </c>
      <c r="BF109" s="162" t="s">
        <v>1702</v>
      </c>
      <c r="BG109" s="162">
        <v>93943666</v>
      </c>
      <c r="BH109" s="162"/>
      <c r="BI109" s="161" t="s">
        <v>834</v>
      </c>
      <c r="BJ109" s="162" t="s">
        <v>1702</v>
      </c>
      <c r="BK109" s="162">
        <f t="shared" si="1"/>
        <v>825399300</v>
      </c>
      <c r="BL109" s="163" t="s">
        <v>835</v>
      </c>
      <c r="BM109" s="163" t="s">
        <v>836</v>
      </c>
      <c r="BN109" s="163" t="s">
        <v>837</v>
      </c>
      <c r="BO109" s="163">
        <v>3649400</v>
      </c>
      <c r="BP109" s="163" t="s">
        <v>838</v>
      </c>
      <c r="BQ109" s="163" t="s">
        <v>1704</v>
      </c>
    </row>
    <row r="110" spans="1:69" ht="15.65" customHeight="1">
      <c r="A110" s="259" t="s">
        <v>437</v>
      </c>
      <c r="B110" s="260" t="s">
        <v>560</v>
      </c>
      <c r="C110" s="259" t="s">
        <v>561</v>
      </c>
      <c r="D110" s="261" t="s">
        <v>839</v>
      </c>
      <c r="E110" s="256" t="s">
        <v>563</v>
      </c>
      <c r="F110" s="256" t="s">
        <v>564</v>
      </c>
      <c r="G110" s="256" t="s">
        <v>565</v>
      </c>
      <c r="H110" s="262">
        <v>0</v>
      </c>
      <c r="I110" s="262">
        <v>2018</v>
      </c>
      <c r="J110" s="263">
        <v>43313</v>
      </c>
      <c r="K110" s="263">
        <v>47118</v>
      </c>
      <c r="L110" s="271">
        <v>1</v>
      </c>
      <c r="M110" s="271">
        <v>1</v>
      </c>
      <c r="N110" s="271">
        <v>1</v>
      </c>
      <c r="O110" s="271">
        <v>1</v>
      </c>
      <c r="P110" s="271">
        <v>1</v>
      </c>
      <c r="Q110" s="271">
        <v>1</v>
      </c>
      <c r="R110" s="271">
        <v>1</v>
      </c>
      <c r="S110" s="271">
        <v>1</v>
      </c>
      <c r="T110" s="271">
        <v>1</v>
      </c>
      <c r="U110" s="271">
        <v>1</v>
      </c>
      <c r="V110" s="271">
        <v>1</v>
      </c>
      <c r="W110" s="161">
        <v>0</v>
      </c>
      <c r="X110" s="161">
        <v>0</v>
      </c>
      <c r="Y110" s="161">
        <v>0</v>
      </c>
      <c r="Z110" s="162"/>
      <c r="AA110" s="161">
        <v>0</v>
      </c>
      <c r="AB110" s="161">
        <v>0</v>
      </c>
      <c r="AC110" s="161">
        <v>0</v>
      </c>
      <c r="AD110" s="162">
        <v>0</v>
      </c>
      <c r="AE110" s="161">
        <v>0</v>
      </c>
      <c r="AF110" s="161"/>
      <c r="AG110" s="161">
        <v>0</v>
      </c>
      <c r="AH110" s="162"/>
      <c r="AI110" s="161">
        <v>0</v>
      </c>
      <c r="AJ110" s="161"/>
      <c r="AK110" s="161">
        <v>0</v>
      </c>
      <c r="AL110" s="162">
        <v>0</v>
      </c>
      <c r="AM110" s="161">
        <v>0</v>
      </c>
      <c r="AN110" s="161"/>
      <c r="AO110" s="161">
        <v>0</v>
      </c>
      <c r="AP110" s="162">
        <v>0</v>
      </c>
      <c r="AQ110" s="161">
        <v>0</v>
      </c>
      <c r="AR110" s="161"/>
      <c r="AS110" s="161">
        <v>0</v>
      </c>
      <c r="AT110" s="162">
        <v>0</v>
      </c>
      <c r="AU110" s="161">
        <v>0</v>
      </c>
      <c r="AV110" s="161"/>
      <c r="AW110" s="161">
        <v>0</v>
      </c>
      <c r="AX110" s="162">
        <v>0</v>
      </c>
      <c r="AY110" s="161">
        <v>0</v>
      </c>
      <c r="AZ110" s="161"/>
      <c r="BA110" s="161">
        <v>0</v>
      </c>
      <c r="BB110" s="162">
        <v>0</v>
      </c>
      <c r="BC110" s="161">
        <v>0</v>
      </c>
      <c r="BD110" s="161"/>
      <c r="BE110" s="161">
        <v>0</v>
      </c>
      <c r="BF110" s="162">
        <v>0</v>
      </c>
      <c r="BG110" s="162">
        <v>0</v>
      </c>
      <c r="BH110" s="162"/>
      <c r="BI110" s="161">
        <v>0</v>
      </c>
      <c r="BJ110" s="162">
        <v>0</v>
      </c>
      <c r="BK110" s="162">
        <f t="shared" si="1"/>
        <v>0</v>
      </c>
      <c r="BL110" s="163" t="s">
        <v>835</v>
      </c>
      <c r="BM110" s="163" t="s">
        <v>836</v>
      </c>
      <c r="BN110" s="163" t="s">
        <v>837</v>
      </c>
      <c r="BO110" s="163">
        <v>3649400</v>
      </c>
      <c r="BP110" s="163" t="s">
        <v>838</v>
      </c>
      <c r="BQ110" s="163" t="s">
        <v>1704</v>
      </c>
    </row>
    <row r="111" spans="1:69" ht="15.65" customHeight="1">
      <c r="A111" s="259" t="s">
        <v>437</v>
      </c>
      <c r="B111" s="260" t="s">
        <v>567</v>
      </c>
      <c r="C111" s="259" t="s">
        <v>568</v>
      </c>
      <c r="D111" s="261" t="s">
        <v>840</v>
      </c>
      <c r="E111" s="256" t="s">
        <v>569</v>
      </c>
      <c r="F111" s="256" t="s">
        <v>570</v>
      </c>
      <c r="G111" s="256" t="s">
        <v>571</v>
      </c>
      <c r="H111" s="262">
        <v>71</v>
      </c>
      <c r="I111" s="262">
        <v>2018</v>
      </c>
      <c r="J111" s="263">
        <v>43313</v>
      </c>
      <c r="K111" s="263">
        <v>47118</v>
      </c>
      <c r="L111" s="271">
        <v>80</v>
      </c>
      <c r="M111" s="297">
        <v>100</v>
      </c>
      <c r="N111" s="271">
        <v>100</v>
      </c>
      <c r="O111" s="271">
        <v>100</v>
      </c>
      <c r="P111" s="271">
        <v>100</v>
      </c>
      <c r="Q111" s="271">
        <v>100</v>
      </c>
      <c r="R111" s="271">
        <v>100</v>
      </c>
      <c r="S111" s="271">
        <v>100</v>
      </c>
      <c r="T111" s="271">
        <v>100</v>
      </c>
      <c r="U111" s="271">
        <v>100</v>
      </c>
      <c r="V111" s="271">
        <v>100</v>
      </c>
      <c r="W111" s="161">
        <v>0</v>
      </c>
      <c r="X111" s="161">
        <v>0</v>
      </c>
      <c r="Y111" s="161">
        <v>0</v>
      </c>
      <c r="Z111" s="162"/>
      <c r="AA111" s="161">
        <v>0</v>
      </c>
      <c r="AB111" s="161">
        <v>0</v>
      </c>
      <c r="AC111" s="161">
        <v>0</v>
      </c>
      <c r="AD111" s="162">
        <v>0</v>
      </c>
      <c r="AE111" s="161">
        <v>0</v>
      </c>
      <c r="AF111" s="161"/>
      <c r="AG111" s="161">
        <v>0</v>
      </c>
      <c r="AH111" s="162"/>
      <c r="AI111" s="161">
        <v>0</v>
      </c>
      <c r="AJ111" s="161"/>
      <c r="AK111" s="161">
        <v>0</v>
      </c>
      <c r="AL111" s="162">
        <v>0</v>
      </c>
      <c r="AM111" s="161">
        <v>0</v>
      </c>
      <c r="AN111" s="161"/>
      <c r="AO111" s="161">
        <v>0</v>
      </c>
      <c r="AP111" s="162">
        <v>0</v>
      </c>
      <c r="AQ111" s="161">
        <v>0</v>
      </c>
      <c r="AR111" s="161"/>
      <c r="AS111" s="161">
        <v>0</v>
      </c>
      <c r="AT111" s="162">
        <v>0</v>
      </c>
      <c r="AU111" s="161">
        <v>0</v>
      </c>
      <c r="AV111" s="161"/>
      <c r="AW111" s="161">
        <v>0</v>
      </c>
      <c r="AX111" s="162">
        <v>0</v>
      </c>
      <c r="AY111" s="161">
        <v>0</v>
      </c>
      <c r="AZ111" s="161"/>
      <c r="BA111" s="161">
        <v>0</v>
      </c>
      <c r="BB111" s="162">
        <v>0</v>
      </c>
      <c r="BC111" s="161">
        <v>0</v>
      </c>
      <c r="BD111" s="161"/>
      <c r="BE111" s="161">
        <v>0</v>
      </c>
      <c r="BF111" s="162">
        <v>0</v>
      </c>
      <c r="BG111" s="162">
        <v>0</v>
      </c>
      <c r="BH111" s="162"/>
      <c r="BI111" s="161">
        <v>0</v>
      </c>
      <c r="BJ111" s="162">
        <v>0</v>
      </c>
      <c r="BK111" s="162">
        <f t="shared" si="1"/>
        <v>0</v>
      </c>
      <c r="BL111" s="163" t="s">
        <v>835</v>
      </c>
      <c r="BM111" s="163" t="s">
        <v>836</v>
      </c>
      <c r="BN111" s="163" t="s">
        <v>837</v>
      </c>
      <c r="BO111" s="163">
        <v>3649400</v>
      </c>
      <c r="BP111" s="163" t="s">
        <v>838</v>
      </c>
      <c r="BQ111" s="163" t="s">
        <v>1704</v>
      </c>
    </row>
    <row r="112" spans="1:69" ht="15.65" customHeight="1">
      <c r="A112" s="259" t="s">
        <v>1705</v>
      </c>
      <c r="B112" s="260" t="s">
        <v>513</v>
      </c>
      <c r="C112" s="259" t="s">
        <v>514</v>
      </c>
      <c r="D112" s="261" t="s">
        <v>873</v>
      </c>
      <c r="E112" s="256" t="s">
        <v>874</v>
      </c>
      <c r="F112" s="256" t="s">
        <v>517</v>
      </c>
      <c r="G112" s="256" t="s">
        <v>875</v>
      </c>
      <c r="H112" s="262">
        <v>1</v>
      </c>
      <c r="I112" s="262">
        <v>2018</v>
      </c>
      <c r="J112" s="263">
        <v>43678</v>
      </c>
      <c r="K112" s="263">
        <v>44196</v>
      </c>
      <c r="L112" s="271">
        <v>1</v>
      </c>
      <c r="M112" s="271">
        <v>1</v>
      </c>
      <c r="N112" s="271">
        <v>1</v>
      </c>
      <c r="O112" s="271">
        <v>1</v>
      </c>
      <c r="P112" s="271">
        <v>1</v>
      </c>
      <c r="Q112" s="271">
        <v>1</v>
      </c>
      <c r="R112" s="271">
        <v>1</v>
      </c>
      <c r="S112" s="271">
        <v>1</v>
      </c>
      <c r="T112" s="271">
        <v>1</v>
      </c>
      <c r="U112" s="271">
        <v>1</v>
      </c>
      <c r="V112" s="271">
        <v>1</v>
      </c>
      <c r="W112" s="161">
        <v>47472000</v>
      </c>
      <c r="X112" s="161">
        <v>47472000</v>
      </c>
      <c r="Y112" s="161" t="s">
        <v>876</v>
      </c>
      <c r="Z112" s="162" t="s">
        <v>1573</v>
      </c>
      <c r="AA112" s="161">
        <v>48991104</v>
      </c>
      <c r="AB112" s="161">
        <v>48991104</v>
      </c>
      <c r="AC112" s="161"/>
      <c r="AD112" s="162" t="s">
        <v>1573</v>
      </c>
      <c r="AE112" s="161">
        <v>50558819.328000002</v>
      </c>
      <c r="AF112" s="161"/>
      <c r="AG112" s="161"/>
      <c r="AH112" s="162" t="s">
        <v>1573</v>
      </c>
      <c r="AI112" s="161">
        <v>52176701.546496004</v>
      </c>
      <c r="AJ112" s="161"/>
      <c r="AK112" s="161"/>
      <c r="AL112" s="162" t="s">
        <v>1573</v>
      </c>
      <c r="AM112" s="161">
        <v>53846355.995983876</v>
      </c>
      <c r="AN112" s="161"/>
      <c r="AO112" s="161"/>
      <c r="AP112" s="162" t="s">
        <v>1573</v>
      </c>
      <c r="AQ112" s="161">
        <v>55569439.387855358</v>
      </c>
      <c r="AR112" s="161"/>
      <c r="AS112" s="161"/>
      <c r="AT112" s="162" t="s">
        <v>1573</v>
      </c>
      <c r="AU112" s="161">
        <v>57347661.44826673</v>
      </c>
      <c r="AV112" s="161"/>
      <c r="AW112" s="161"/>
      <c r="AX112" s="162" t="s">
        <v>1573</v>
      </c>
      <c r="AY112" s="161">
        <v>59182786.614611268</v>
      </c>
      <c r="AZ112" s="161"/>
      <c r="BA112" s="161"/>
      <c r="BB112" s="162" t="s">
        <v>1573</v>
      </c>
      <c r="BC112" s="161">
        <v>61076635.786278829</v>
      </c>
      <c r="BD112" s="161"/>
      <c r="BE112" s="161"/>
      <c r="BF112" s="162" t="s">
        <v>1573</v>
      </c>
      <c r="BG112" s="162">
        <v>63031088.131439753</v>
      </c>
      <c r="BH112" s="162"/>
      <c r="BI112" s="161"/>
      <c r="BJ112" s="162" t="s">
        <v>1573</v>
      </c>
      <c r="BK112" s="162">
        <f t="shared" si="1"/>
        <v>549252592.23893189</v>
      </c>
      <c r="BL112" s="163" t="s">
        <v>877</v>
      </c>
      <c r="BM112" s="163" t="s">
        <v>878</v>
      </c>
      <c r="BN112" s="163" t="s">
        <v>879</v>
      </c>
      <c r="BO112" s="163" t="s">
        <v>880</v>
      </c>
      <c r="BP112" s="163" t="s">
        <v>881</v>
      </c>
      <c r="BQ112" s="163" t="s">
        <v>1706</v>
      </c>
    </row>
    <row r="113" spans="1:69" ht="15.65" customHeight="1">
      <c r="A113" s="259" t="s">
        <v>1705</v>
      </c>
      <c r="B113" s="260" t="s">
        <v>524</v>
      </c>
      <c r="C113" s="259" t="s">
        <v>572</v>
      </c>
      <c r="D113" s="261" t="s">
        <v>882</v>
      </c>
      <c r="E113" s="256" t="s">
        <v>527</v>
      </c>
      <c r="F113" s="256" t="s">
        <v>528</v>
      </c>
      <c r="G113" s="256" t="s">
        <v>529</v>
      </c>
      <c r="H113" s="262">
        <v>0</v>
      </c>
      <c r="I113" s="262">
        <v>2017</v>
      </c>
      <c r="J113" s="263">
        <v>43678</v>
      </c>
      <c r="K113" s="263">
        <v>47118</v>
      </c>
      <c r="L113" s="271">
        <v>1</v>
      </c>
      <c r="M113" s="271">
        <v>1</v>
      </c>
      <c r="N113" s="271">
        <v>1</v>
      </c>
      <c r="O113" s="271">
        <v>1</v>
      </c>
      <c r="P113" s="271">
        <v>1</v>
      </c>
      <c r="Q113" s="271">
        <v>1</v>
      </c>
      <c r="R113" s="271">
        <v>1</v>
      </c>
      <c r="S113" s="271">
        <v>1</v>
      </c>
      <c r="T113" s="271">
        <v>1</v>
      </c>
      <c r="U113" s="271">
        <v>1</v>
      </c>
      <c r="V113" s="271">
        <v>1</v>
      </c>
      <c r="W113" s="161"/>
      <c r="X113" s="161"/>
      <c r="Y113" s="161"/>
      <c r="Z113" s="162">
        <v>0</v>
      </c>
      <c r="AA113" s="161"/>
      <c r="AB113" s="161"/>
      <c r="AC113" s="161"/>
      <c r="AD113" s="162">
        <v>0</v>
      </c>
      <c r="AE113" s="161"/>
      <c r="AF113" s="161"/>
      <c r="AG113" s="161"/>
      <c r="AH113" s="162">
        <v>0</v>
      </c>
      <c r="AI113" s="161"/>
      <c r="AJ113" s="161"/>
      <c r="AK113" s="161"/>
      <c r="AL113" s="162">
        <v>0</v>
      </c>
      <c r="AM113" s="161"/>
      <c r="AN113" s="161"/>
      <c r="AO113" s="161"/>
      <c r="AP113" s="162">
        <v>0</v>
      </c>
      <c r="AQ113" s="161"/>
      <c r="AR113" s="161"/>
      <c r="AS113" s="161"/>
      <c r="AT113" s="162">
        <v>0</v>
      </c>
      <c r="AU113" s="161"/>
      <c r="AV113" s="161"/>
      <c r="AW113" s="161"/>
      <c r="AX113" s="162">
        <v>0</v>
      </c>
      <c r="AY113" s="161"/>
      <c r="AZ113" s="161"/>
      <c r="BA113" s="161"/>
      <c r="BB113" s="162">
        <v>0</v>
      </c>
      <c r="BC113" s="161"/>
      <c r="BD113" s="161"/>
      <c r="BE113" s="161"/>
      <c r="BF113" s="162">
        <v>0</v>
      </c>
      <c r="BG113" s="162"/>
      <c r="BH113" s="162"/>
      <c r="BI113" s="161"/>
      <c r="BJ113" s="162">
        <v>0</v>
      </c>
      <c r="BK113" s="162">
        <f t="shared" si="1"/>
        <v>0</v>
      </c>
      <c r="BL113" s="163" t="s">
        <v>883</v>
      </c>
      <c r="BM113" s="163" t="s">
        <v>884</v>
      </c>
      <c r="BN113" s="163" t="s">
        <v>885</v>
      </c>
      <c r="BO113" s="163" t="s">
        <v>886</v>
      </c>
      <c r="BP113" s="163" t="s">
        <v>887</v>
      </c>
      <c r="BQ113" s="163" t="s">
        <v>1706</v>
      </c>
    </row>
    <row r="114" spans="1:69" ht="15.65" customHeight="1">
      <c r="A114" s="259" t="s">
        <v>1705</v>
      </c>
      <c r="B114" s="260" t="s">
        <v>1471</v>
      </c>
      <c r="C114" s="259" t="s">
        <v>535</v>
      </c>
      <c r="D114" s="261" t="s">
        <v>888</v>
      </c>
      <c r="E114" s="256" t="s">
        <v>537</v>
      </c>
      <c r="F114" s="256" t="s">
        <v>538</v>
      </c>
      <c r="G114" s="256" t="s">
        <v>539</v>
      </c>
      <c r="H114" s="262">
        <v>0</v>
      </c>
      <c r="I114" s="262">
        <v>2017</v>
      </c>
      <c r="J114" s="263">
        <v>43678</v>
      </c>
      <c r="K114" s="263">
        <v>47118</v>
      </c>
      <c r="L114" s="271">
        <v>1</v>
      </c>
      <c r="M114" s="271">
        <v>1</v>
      </c>
      <c r="N114" s="271">
        <v>1</v>
      </c>
      <c r="O114" s="271">
        <v>1</v>
      </c>
      <c r="P114" s="271">
        <v>1</v>
      </c>
      <c r="Q114" s="271">
        <v>1</v>
      </c>
      <c r="R114" s="271">
        <v>1</v>
      </c>
      <c r="S114" s="271">
        <v>1</v>
      </c>
      <c r="T114" s="271">
        <v>1</v>
      </c>
      <c r="U114" s="271">
        <v>1</v>
      </c>
      <c r="V114" s="271">
        <v>1</v>
      </c>
      <c r="W114" s="161">
        <v>43344000</v>
      </c>
      <c r="X114" s="161">
        <v>43344000</v>
      </c>
      <c r="Y114" s="161" t="s">
        <v>876</v>
      </c>
      <c r="Z114" s="162" t="s">
        <v>1573</v>
      </c>
      <c r="AA114" s="161"/>
      <c r="AB114" s="161"/>
      <c r="AC114" s="161"/>
      <c r="AD114" s="162" t="s">
        <v>1573</v>
      </c>
      <c r="AE114" s="161"/>
      <c r="AF114" s="161"/>
      <c r="AG114" s="161"/>
      <c r="AH114" s="162" t="s">
        <v>1573</v>
      </c>
      <c r="AI114" s="161"/>
      <c r="AJ114" s="161"/>
      <c r="AK114" s="161"/>
      <c r="AL114" s="162" t="s">
        <v>1573</v>
      </c>
      <c r="AM114" s="161"/>
      <c r="AN114" s="161"/>
      <c r="AO114" s="161"/>
      <c r="AP114" s="162" t="s">
        <v>1573</v>
      </c>
      <c r="AQ114" s="161"/>
      <c r="AR114" s="161"/>
      <c r="AS114" s="161"/>
      <c r="AT114" s="162" t="s">
        <v>1573</v>
      </c>
      <c r="AU114" s="161"/>
      <c r="AV114" s="161"/>
      <c r="AW114" s="161"/>
      <c r="AX114" s="162" t="s">
        <v>1573</v>
      </c>
      <c r="AY114" s="161"/>
      <c r="AZ114" s="161"/>
      <c r="BA114" s="161"/>
      <c r="BB114" s="162" t="s">
        <v>1573</v>
      </c>
      <c r="BC114" s="161"/>
      <c r="BD114" s="161"/>
      <c r="BE114" s="161"/>
      <c r="BF114" s="162" t="s">
        <v>1573</v>
      </c>
      <c r="BG114" s="162"/>
      <c r="BH114" s="162"/>
      <c r="BI114" s="161"/>
      <c r="BJ114" s="162" t="s">
        <v>1573</v>
      </c>
      <c r="BK114" s="162">
        <f t="shared" si="1"/>
        <v>43344000</v>
      </c>
      <c r="BL114" s="163" t="s">
        <v>877</v>
      </c>
      <c r="BM114" s="163" t="s">
        <v>878</v>
      </c>
      <c r="BN114" s="163" t="s">
        <v>879</v>
      </c>
      <c r="BO114" s="163" t="s">
        <v>880</v>
      </c>
      <c r="BP114" s="163" t="s">
        <v>881</v>
      </c>
      <c r="BQ114" s="163" t="s">
        <v>1706</v>
      </c>
    </row>
    <row r="115" spans="1:69" ht="15.65" customHeight="1">
      <c r="A115" s="259" t="s">
        <v>1705</v>
      </c>
      <c r="B115" s="260" t="s">
        <v>541</v>
      </c>
      <c r="C115" s="259" t="s">
        <v>1566</v>
      </c>
      <c r="D115" s="261" t="s">
        <v>889</v>
      </c>
      <c r="E115" s="256" t="s">
        <v>1754</v>
      </c>
      <c r="F115" s="256" t="s">
        <v>1567</v>
      </c>
      <c r="G115" s="256" t="s">
        <v>890</v>
      </c>
      <c r="H115" s="262">
        <v>14</v>
      </c>
      <c r="I115" s="262">
        <v>2017</v>
      </c>
      <c r="J115" s="263">
        <v>43678</v>
      </c>
      <c r="K115" s="263">
        <v>47118</v>
      </c>
      <c r="L115" s="271">
        <v>10</v>
      </c>
      <c r="M115" s="271">
        <v>25</v>
      </c>
      <c r="N115" s="271">
        <v>50</v>
      </c>
      <c r="O115" s="271">
        <v>75</v>
      </c>
      <c r="P115" s="297">
        <v>100</v>
      </c>
      <c r="Q115" s="271">
        <v>100</v>
      </c>
      <c r="R115" s="271">
        <v>100</v>
      </c>
      <c r="S115" s="271">
        <v>100</v>
      </c>
      <c r="T115" s="271">
        <v>100</v>
      </c>
      <c r="U115" s="271">
        <v>100</v>
      </c>
      <c r="V115" s="271">
        <v>100</v>
      </c>
      <c r="W115" s="161">
        <v>300615666</v>
      </c>
      <c r="X115" s="161">
        <v>300615666</v>
      </c>
      <c r="Y115" s="161" t="s">
        <v>891</v>
      </c>
      <c r="Z115" s="162" t="s">
        <v>1524</v>
      </c>
      <c r="AA115" s="161">
        <v>310235367.31199998</v>
      </c>
      <c r="AB115" s="161">
        <v>310235367.31199998</v>
      </c>
      <c r="AC115" s="161"/>
      <c r="AD115" s="162" t="s">
        <v>1524</v>
      </c>
      <c r="AE115" s="161">
        <v>320162899.06598395</v>
      </c>
      <c r="AF115" s="161"/>
      <c r="AG115" s="161"/>
      <c r="AH115" s="162" t="s">
        <v>1524</v>
      </c>
      <c r="AI115" s="161">
        <v>330408111.83609545</v>
      </c>
      <c r="AJ115" s="161"/>
      <c r="AK115" s="161"/>
      <c r="AL115" s="162" t="s">
        <v>1524</v>
      </c>
      <c r="AM115" s="161">
        <v>340981171.41485053</v>
      </c>
      <c r="AN115" s="161"/>
      <c r="AO115" s="161"/>
      <c r="AP115" s="162" t="s">
        <v>1524</v>
      </c>
      <c r="AQ115" s="161"/>
      <c r="AR115" s="161"/>
      <c r="AS115" s="161"/>
      <c r="AT115" s="162" t="s">
        <v>1524</v>
      </c>
      <c r="AU115" s="161"/>
      <c r="AV115" s="161"/>
      <c r="AW115" s="161"/>
      <c r="AX115" s="162" t="s">
        <v>1524</v>
      </c>
      <c r="AY115" s="161"/>
      <c r="AZ115" s="161"/>
      <c r="BA115" s="161"/>
      <c r="BB115" s="162" t="s">
        <v>1524</v>
      </c>
      <c r="BC115" s="161"/>
      <c r="BD115" s="161"/>
      <c r="BE115" s="161"/>
      <c r="BF115" s="162" t="s">
        <v>1524</v>
      </c>
      <c r="BG115" s="162"/>
      <c r="BH115" s="162"/>
      <c r="BI115" s="161"/>
      <c r="BJ115" s="162" t="s">
        <v>1524</v>
      </c>
      <c r="BK115" s="162">
        <f t="shared" si="1"/>
        <v>1602403215.6289299</v>
      </c>
      <c r="BL115" s="163" t="s">
        <v>892</v>
      </c>
      <c r="BM115" s="163" t="s">
        <v>893</v>
      </c>
      <c r="BN115" s="163" t="s">
        <v>894</v>
      </c>
      <c r="BO115" s="163" t="s">
        <v>895</v>
      </c>
      <c r="BP115" s="163" t="s">
        <v>896</v>
      </c>
      <c r="BQ115" s="163" t="s">
        <v>1706</v>
      </c>
    </row>
    <row r="116" spans="1:69" ht="15.65" customHeight="1">
      <c r="A116" s="259" t="s">
        <v>1705</v>
      </c>
      <c r="B116" s="260" t="s">
        <v>544</v>
      </c>
      <c r="C116" s="259" t="s">
        <v>545</v>
      </c>
      <c r="D116" s="261"/>
      <c r="E116" s="256" t="s">
        <v>897</v>
      </c>
      <c r="F116" s="256" t="s">
        <v>548</v>
      </c>
      <c r="G116" s="256" t="s">
        <v>245</v>
      </c>
      <c r="H116" s="262">
        <v>46.8</v>
      </c>
      <c r="I116" s="262" t="s">
        <v>549</v>
      </c>
      <c r="J116" s="263">
        <v>43678</v>
      </c>
      <c r="K116" s="263">
        <v>47118</v>
      </c>
      <c r="L116" s="293">
        <v>75.363636363636374</v>
      </c>
      <c r="M116" s="293">
        <v>77.545454545454561</v>
      </c>
      <c r="N116" s="293">
        <v>79.727272727272748</v>
      </c>
      <c r="O116" s="293">
        <v>81.909090909090935</v>
      </c>
      <c r="P116" s="293">
        <v>84.090909090909122</v>
      </c>
      <c r="Q116" s="293">
        <v>86.272727272727309</v>
      </c>
      <c r="R116" s="293">
        <v>88.454545454545496</v>
      </c>
      <c r="S116" s="293">
        <v>92</v>
      </c>
      <c r="T116" s="293">
        <v>95</v>
      </c>
      <c r="U116" s="271">
        <v>100</v>
      </c>
      <c r="V116" s="271">
        <v>100</v>
      </c>
      <c r="W116" s="161">
        <v>290667960</v>
      </c>
      <c r="X116" s="161">
        <v>290667960</v>
      </c>
      <c r="Y116" s="161" t="s">
        <v>876</v>
      </c>
      <c r="Z116" s="162" t="s">
        <v>1573</v>
      </c>
      <c r="AA116" s="161">
        <v>299969334.72000003</v>
      </c>
      <c r="AB116" s="161">
        <v>299969334.72000003</v>
      </c>
      <c r="AC116" s="161"/>
      <c r="AD116" s="162" t="s">
        <v>1573</v>
      </c>
      <c r="AE116" s="161">
        <v>309568353.72000003</v>
      </c>
      <c r="AF116" s="161"/>
      <c r="AG116" s="161"/>
      <c r="AH116" s="162" t="s">
        <v>1573</v>
      </c>
      <c r="AI116" s="161">
        <v>319474541.32800001</v>
      </c>
      <c r="AJ116" s="161"/>
      <c r="AK116" s="161"/>
      <c r="AL116" s="162" t="s">
        <v>1573</v>
      </c>
      <c r="AM116" s="161">
        <v>329697726.31199998</v>
      </c>
      <c r="AN116" s="161"/>
      <c r="AO116" s="161"/>
      <c r="AP116" s="162" t="s">
        <v>1573</v>
      </c>
      <c r="AQ116" s="161">
        <v>340248053.23199999</v>
      </c>
      <c r="AR116" s="161"/>
      <c r="AS116" s="161"/>
      <c r="AT116" s="162" t="s">
        <v>1573</v>
      </c>
      <c r="AU116" s="161">
        <v>351135990.69599998</v>
      </c>
      <c r="AV116" s="161"/>
      <c r="AW116" s="161"/>
      <c r="AX116" s="162" t="s">
        <v>1573</v>
      </c>
      <c r="AY116" s="161">
        <v>362372342.71200001</v>
      </c>
      <c r="AZ116" s="161"/>
      <c r="BA116" s="161"/>
      <c r="BB116" s="162" t="s">
        <v>1573</v>
      </c>
      <c r="BC116" s="161">
        <v>373968257.97600001</v>
      </c>
      <c r="BD116" s="161"/>
      <c r="BE116" s="161"/>
      <c r="BF116" s="162" t="s">
        <v>1573</v>
      </c>
      <c r="BG116" s="162">
        <v>385935242.25599998</v>
      </c>
      <c r="BH116" s="162"/>
      <c r="BI116" s="161"/>
      <c r="BJ116" s="162" t="s">
        <v>1573</v>
      </c>
      <c r="BK116" s="162">
        <f t="shared" si="1"/>
        <v>3363037802.9520001</v>
      </c>
      <c r="BL116" s="163" t="s">
        <v>877</v>
      </c>
      <c r="BM116" s="163" t="s">
        <v>878</v>
      </c>
      <c r="BN116" s="163" t="s">
        <v>879</v>
      </c>
      <c r="BO116" s="163" t="s">
        <v>880</v>
      </c>
      <c r="BP116" s="163" t="s">
        <v>881</v>
      </c>
      <c r="BQ116" s="163" t="s">
        <v>1706</v>
      </c>
    </row>
    <row r="117" spans="1:69" ht="15.65" customHeight="1">
      <c r="A117" s="259" t="s">
        <v>1705</v>
      </c>
      <c r="B117" s="260" t="s">
        <v>550</v>
      </c>
      <c r="C117" s="259" t="s">
        <v>551</v>
      </c>
      <c r="D117" s="261"/>
      <c r="E117" s="256" t="s">
        <v>553</v>
      </c>
      <c r="F117" s="256" t="s">
        <v>554</v>
      </c>
      <c r="G117" s="256" t="s">
        <v>898</v>
      </c>
      <c r="H117" s="262">
        <v>1</v>
      </c>
      <c r="I117" s="262">
        <v>2017</v>
      </c>
      <c r="J117" s="263">
        <v>43678</v>
      </c>
      <c r="K117" s="263">
        <v>47118</v>
      </c>
      <c r="L117" s="271">
        <v>1</v>
      </c>
      <c r="M117" s="271">
        <v>1</v>
      </c>
      <c r="N117" s="271">
        <v>1</v>
      </c>
      <c r="O117" s="271">
        <v>1</v>
      </c>
      <c r="P117" s="271">
        <v>1</v>
      </c>
      <c r="Q117" s="271">
        <v>1</v>
      </c>
      <c r="R117" s="271">
        <v>1</v>
      </c>
      <c r="S117" s="271">
        <v>1</v>
      </c>
      <c r="T117" s="271">
        <v>1</v>
      </c>
      <c r="U117" s="271">
        <v>1</v>
      </c>
      <c r="V117" s="271">
        <v>1</v>
      </c>
      <c r="W117" s="161">
        <v>119581968</v>
      </c>
      <c r="X117" s="161">
        <v>119581968</v>
      </c>
      <c r="Y117" s="161" t="s">
        <v>876</v>
      </c>
      <c r="Z117" s="162" t="s">
        <v>1524</v>
      </c>
      <c r="AA117" s="161">
        <v>123408590.976</v>
      </c>
      <c r="AB117" s="161">
        <v>123408590.976</v>
      </c>
      <c r="AC117" s="161"/>
      <c r="AD117" s="162" t="s">
        <v>1524</v>
      </c>
      <c r="AE117" s="161">
        <v>127357665.88723199</v>
      </c>
      <c r="AF117" s="161"/>
      <c r="AG117" s="161"/>
      <c r="AH117" s="162" t="s">
        <v>1524</v>
      </c>
      <c r="AI117" s="161">
        <v>131433111.19562341</v>
      </c>
      <c r="AJ117" s="161"/>
      <c r="AK117" s="161"/>
      <c r="AL117" s="162" t="s">
        <v>1524</v>
      </c>
      <c r="AM117" s="161">
        <v>135638970.75388336</v>
      </c>
      <c r="AN117" s="161"/>
      <c r="AO117" s="161"/>
      <c r="AP117" s="162" t="s">
        <v>1524</v>
      </c>
      <c r="AQ117" s="161">
        <v>139979417.81800762</v>
      </c>
      <c r="AR117" s="161"/>
      <c r="AS117" s="161"/>
      <c r="AT117" s="162" t="s">
        <v>1524</v>
      </c>
      <c r="AU117" s="161">
        <v>144458759.18818387</v>
      </c>
      <c r="AV117" s="161"/>
      <c r="AW117" s="161"/>
      <c r="AX117" s="162" t="s">
        <v>1524</v>
      </c>
      <c r="AY117" s="161">
        <v>149081439.48220575</v>
      </c>
      <c r="AZ117" s="161"/>
      <c r="BA117" s="161"/>
      <c r="BB117" s="162" t="s">
        <v>1524</v>
      </c>
      <c r="BC117" s="161">
        <v>153852045.54563633</v>
      </c>
      <c r="BD117" s="161"/>
      <c r="BE117" s="161"/>
      <c r="BF117" s="162" t="s">
        <v>1524</v>
      </c>
      <c r="BG117" s="162">
        <v>158775311.0030967</v>
      </c>
      <c r="BH117" s="162"/>
      <c r="BI117" s="161"/>
      <c r="BJ117" s="162" t="s">
        <v>1524</v>
      </c>
      <c r="BK117" s="162">
        <f t="shared" si="1"/>
        <v>1383567279.8498693</v>
      </c>
      <c r="BL117" s="163" t="s">
        <v>877</v>
      </c>
      <c r="BM117" s="163" t="s">
        <v>878</v>
      </c>
      <c r="BN117" s="163" t="s">
        <v>879</v>
      </c>
      <c r="BO117" s="163" t="s">
        <v>880</v>
      </c>
      <c r="BP117" s="163" t="s">
        <v>881</v>
      </c>
      <c r="BQ117" s="163" t="s">
        <v>1706</v>
      </c>
    </row>
    <row r="118" spans="1:69" ht="15.65" customHeight="1">
      <c r="A118" s="259" t="s">
        <v>1705</v>
      </c>
      <c r="B118" s="260" t="s">
        <v>566</v>
      </c>
      <c r="C118" s="259" t="s">
        <v>1756</v>
      </c>
      <c r="D118" s="261" t="s">
        <v>899</v>
      </c>
      <c r="E118" s="256" t="s">
        <v>622</v>
      </c>
      <c r="F118" s="256" t="s">
        <v>623</v>
      </c>
      <c r="G118" s="256" t="s">
        <v>624</v>
      </c>
      <c r="H118" s="262">
        <v>0</v>
      </c>
      <c r="I118" s="262">
        <v>2018</v>
      </c>
      <c r="J118" s="263">
        <v>43678</v>
      </c>
      <c r="K118" s="263">
        <v>47118</v>
      </c>
      <c r="L118" s="271">
        <v>1</v>
      </c>
      <c r="M118" s="271">
        <v>1</v>
      </c>
      <c r="N118" s="271">
        <v>1</v>
      </c>
      <c r="O118" s="271">
        <v>1</v>
      </c>
      <c r="P118" s="271">
        <v>1</v>
      </c>
      <c r="Q118" s="271">
        <v>1</v>
      </c>
      <c r="R118" s="271">
        <v>1</v>
      </c>
      <c r="S118" s="271">
        <v>1</v>
      </c>
      <c r="T118" s="271">
        <v>1</v>
      </c>
      <c r="U118" s="271">
        <v>1</v>
      </c>
      <c r="V118" s="271">
        <v>1</v>
      </c>
      <c r="W118" s="161">
        <v>3000000</v>
      </c>
      <c r="X118" s="161">
        <v>3000000</v>
      </c>
      <c r="Y118" s="161" t="s">
        <v>876</v>
      </c>
      <c r="Z118" s="162" t="s">
        <v>1573</v>
      </c>
      <c r="AA118" s="161">
        <v>3096000</v>
      </c>
      <c r="AB118" s="161">
        <v>3096000</v>
      </c>
      <c r="AC118" s="161"/>
      <c r="AD118" s="162" t="s">
        <v>1573</v>
      </c>
      <c r="AE118" s="161">
        <v>3195072</v>
      </c>
      <c r="AF118" s="161"/>
      <c r="AG118" s="161"/>
      <c r="AH118" s="162" t="s">
        <v>1573</v>
      </c>
      <c r="AI118" s="161">
        <v>3297314.304</v>
      </c>
      <c r="AJ118" s="161"/>
      <c r="AK118" s="161"/>
      <c r="AL118" s="162" t="s">
        <v>1573</v>
      </c>
      <c r="AM118" s="161">
        <v>3402828.361728</v>
      </c>
      <c r="AN118" s="161"/>
      <c r="AO118" s="161"/>
      <c r="AP118" s="162" t="s">
        <v>1573</v>
      </c>
      <c r="AQ118" s="161">
        <v>3511718.8693032959</v>
      </c>
      <c r="AR118" s="161"/>
      <c r="AS118" s="161"/>
      <c r="AT118" s="162" t="s">
        <v>1573</v>
      </c>
      <c r="AU118" s="161">
        <v>3624093.8731210013</v>
      </c>
      <c r="AV118" s="161"/>
      <c r="AW118" s="161"/>
      <c r="AX118" s="162" t="s">
        <v>1573</v>
      </c>
      <c r="AY118" s="161">
        <v>3740064.8770608734</v>
      </c>
      <c r="AZ118" s="161"/>
      <c r="BA118" s="161"/>
      <c r="BB118" s="162" t="s">
        <v>1573</v>
      </c>
      <c r="BC118" s="161">
        <v>3859746.9531268212</v>
      </c>
      <c r="BD118" s="161"/>
      <c r="BE118" s="161"/>
      <c r="BF118" s="162" t="s">
        <v>1573</v>
      </c>
      <c r="BG118" s="162">
        <v>3983258.8556268793</v>
      </c>
      <c r="BH118" s="162"/>
      <c r="BI118" s="161"/>
      <c r="BJ118" s="162" t="s">
        <v>1573</v>
      </c>
      <c r="BK118" s="162">
        <f t="shared" si="1"/>
        <v>34710098.093966872</v>
      </c>
      <c r="BL118" s="163" t="s">
        <v>877</v>
      </c>
      <c r="BM118" s="163" t="s">
        <v>878</v>
      </c>
      <c r="BN118" s="163" t="s">
        <v>879</v>
      </c>
      <c r="BO118" s="163" t="s">
        <v>880</v>
      </c>
      <c r="BP118" s="163" t="s">
        <v>881</v>
      </c>
      <c r="BQ118" s="163" t="s">
        <v>1706</v>
      </c>
    </row>
    <row r="119" spans="1:69" ht="15.65" customHeight="1">
      <c r="A119" s="259" t="s">
        <v>1705</v>
      </c>
      <c r="B119" s="260" t="s">
        <v>900</v>
      </c>
      <c r="C119" s="259" t="s">
        <v>901</v>
      </c>
      <c r="D119" s="261" t="s">
        <v>902</v>
      </c>
      <c r="E119" s="256" t="s">
        <v>903</v>
      </c>
      <c r="F119" s="256" t="s">
        <v>904</v>
      </c>
      <c r="G119" s="256" t="s">
        <v>905</v>
      </c>
      <c r="H119" s="262">
        <v>0</v>
      </c>
      <c r="I119" s="262">
        <v>2017</v>
      </c>
      <c r="J119" s="263">
        <v>43678</v>
      </c>
      <c r="K119" s="263">
        <v>44196</v>
      </c>
      <c r="L119" s="271">
        <v>70</v>
      </c>
      <c r="M119" s="271">
        <v>100</v>
      </c>
      <c r="N119" s="271"/>
      <c r="O119" s="271"/>
      <c r="P119" s="271"/>
      <c r="Q119" s="271"/>
      <c r="R119" s="271"/>
      <c r="S119" s="271"/>
      <c r="T119" s="271"/>
      <c r="U119" s="271"/>
      <c r="V119" s="271">
        <v>100</v>
      </c>
      <c r="W119" s="161">
        <v>3183177000</v>
      </c>
      <c r="X119" s="161">
        <v>3183177000</v>
      </c>
      <c r="Y119" s="161" t="s">
        <v>891</v>
      </c>
      <c r="Z119" s="162" t="s">
        <v>1524</v>
      </c>
      <c r="AA119" s="161">
        <v>3285038664</v>
      </c>
      <c r="AB119" s="161">
        <v>3285038664</v>
      </c>
      <c r="AC119" s="161"/>
      <c r="AD119" s="162" t="s">
        <v>1524</v>
      </c>
      <c r="AE119" s="161"/>
      <c r="AF119" s="161"/>
      <c r="AG119" s="161"/>
      <c r="AH119" s="162" t="s">
        <v>1524</v>
      </c>
      <c r="AI119" s="161"/>
      <c r="AJ119" s="161"/>
      <c r="AK119" s="161"/>
      <c r="AL119" s="162" t="s">
        <v>1524</v>
      </c>
      <c r="AM119" s="161"/>
      <c r="AN119" s="161"/>
      <c r="AO119" s="161"/>
      <c r="AP119" s="162" t="s">
        <v>1524</v>
      </c>
      <c r="AQ119" s="161"/>
      <c r="AR119" s="161"/>
      <c r="AS119" s="161"/>
      <c r="AT119" s="162" t="s">
        <v>1524</v>
      </c>
      <c r="AU119" s="161"/>
      <c r="AV119" s="161"/>
      <c r="AW119" s="161"/>
      <c r="AX119" s="162" t="s">
        <v>1524</v>
      </c>
      <c r="AY119" s="161"/>
      <c r="AZ119" s="161"/>
      <c r="BA119" s="161"/>
      <c r="BB119" s="162" t="s">
        <v>1524</v>
      </c>
      <c r="BC119" s="161"/>
      <c r="BD119" s="161"/>
      <c r="BE119" s="161"/>
      <c r="BF119" s="162" t="s">
        <v>1524</v>
      </c>
      <c r="BG119" s="162"/>
      <c r="BH119" s="162"/>
      <c r="BI119" s="161"/>
      <c r="BJ119" s="162" t="s">
        <v>1524</v>
      </c>
      <c r="BK119" s="162">
        <f t="shared" si="1"/>
        <v>6468215664</v>
      </c>
      <c r="BL119" s="163" t="s">
        <v>877</v>
      </c>
      <c r="BM119" s="163" t="s">
        <v>878</v>
      </c>
      <c r="BN119" s="163" t="s">
        <v>879</v>
      </c>
      <c r="BO119" s="163" t="s">
        <v>880</v>
      </c>
      <c r="BP119" s="163" t="s">
        <v>881</v>
      </c>
      <c r="BQ119" s="163" t="s">
        <v>1706</v>
      </c>
    </row>
    <row r="120" spans="1:69" ht="15.65" customHeight="1">
      <c r="A120" s="259" t="s">
        <v>1705</v>
      </c>
      <c r="B120" s="260" t="s">
        <v>567</v>
      </c>
      <c r="C120" s="259" t="s">
        <v>568</v>
      </c>
      <c r="D120" s="261" t="s">
        <v>1198</v>
      </c>
      <c r="E120" s="256" t="s">
        <v>906</v>
      </c>
      <c r="F120" s="256" t="s">
        <v>907</v>
      </c>
      <c r="G120" s="256" t="s">
        <v>908</v>
      </c>
      <c r="H120" s="262">
        <v>0</v>
      </c>
      <c r="I120" s="262">
        <v>2018</v>
      </c>
      <c r="J120" s="263">
        <v>43831</v>
      </c>
      <c r="K120" s="263">
        <v>45291</v>
      </c>
      <c r="L120" s="271">
        <v>0</v>
      </c>
      <c r="M120" s="271">
        <v>25</v>
      </c>
      <c r="N120" s="271">
        <v>50</v>
      </c>
      <c r="O120" s="271">
        <v>75</v>
      </c>
      <c r="P120" s="297">
        <v>100</v>
      </c>
      <c r="Q120" s="271">
        <v>100</v>
      </c>
      <c r="R120" s="271">
        <v>100</v>
      </c>
      <c r="S120" s="271">
        <v>100</v>
      </c>
      <c r="T120" s="271">
        <v>100</v>
      </c>
      <c r="U120" s="271">
        <v>100</v>
      </c>
      <c r="V120" s="271">
        <v>100</v>
      </c>
      <c r="W120" s="161"/>
      <c r="X120" s="161"/>
      <c r="Y120" s="161"/>
      <c r="Z120" s="162">
        <v>0</v>
      </c>
      <c r="AA120" s="161"/>
      <c r="AB120" s="161"/>
      <c r="AC120" s="161"/>
      <c r="AD120" s="162">
        <v>0</v>
      </c>
      <c r="AE120" s="161"/>
      <c r="AF120" s="161"/>
      <c r="AG120" s="161"/>
      <c r="AH120" s="162">
        <v>0</v>
      </c>
      <c r="AI120" s="161"/>
      <c r="AJ120" s="161"/>
      <c r="AK120" s="161"/>
      <c r="AL120" s="162">
        <v>0</v>
      </c>
      <c r="AM120" s="161"/>
      <c r="AN120" s="161"/>
      <c r="AO120" s="161"/>
      <c r="AP120" s="162">
        <v>0</v>
      </c>
      <c r="AQ120" s="161"/>
      <c r="AR120" s="161"/>
      <c r="AS120" s="161"/>
      <c r="AT120" s="162">
        <v>0</v>
      </c>
      <c r="AU120" s="161"/>
      <c r="AV120" s="161"/>
      <c r="AW120" s="161"/>
      <c r="AX120" s="162">
        <v>0</v>
      </c>
      <c r="AY120" s="161"/>
      <c r="AZ120" s="161"/>
      <c r="BA120" s="161"/>
      <c r="BB120" s="162">
        <v>0</v>
      </c>
      <c r="BC120" s="161"/>
      <c r="BD120" s="161"/>
      <c r="BE120" s="161"/>
      <c r="BF120" s="162">
        <v>0</v>
      </c>
      <c r="BG120" s="162"/>
      <c r="BH120" s="162"/>
      <c r="BI120" s="161"/>
      <c r="BJ120" s="162">
        <v>0</v>
      </c>
      <c r="BK120" s="162">
        <f t="shared" si="1"/>
        <v>0</v>
      </c>
      <c r="BL120" s="163" t="s">
        <v>877</v>
      </c>
      <c r="BM120" s="163" t="s">
        <v>878</v>
      </c>
      <c r="BN120" s="163" t="s">
        <v>879</v>
      </c>
      <c r="BO120" s="163" t="s">
        <v>880</v>
      </c>
      <c r="BP120" s="163" t="s">
        <v>881</v>
      </c>
      <c r="BQ120" s="163" t="s">
        <v>1706</v>
      </c>
    </row>
    <row r="121" spans="1:69" ht="15.65" customHeight="1">
      <c r="A121" s="259" t="s">
        <v>278</v>
      </c>
      <c r="B121" s="260" t="s">
        <v>513</v>
      </c>
      <c r="C121" s="259" t="s">
        <v>514</v>
      </c>
      <c r="D121" s="261" t="s">
        <v>515</v>
      </c>
      <c r="E121" s="256" t="s">
        <v>516</v>
      </c>
      <c r="F121" s="256" t="s">
        <v>517</v>
      </c>
      <c r="G121" s="256" t="s">
        <v>518</v>
      </c>
      <c r="H121" s="262">
        <v>1</v>
      </c>
      <c r="I121" s="262">
        <v>2018</v>
      </c>
      <c r="J121" s="263">
        <v>43678</v>
      </c>
      <c r="K121" s="263">
        <v>47118</v>
      </c>
      <c r="L121" s="271">
        <v>1</v>
      </c>
      <c r="M121" s="271">
        <v>1</v>
      </c>
      <c r="N121" s="271">
        <v>1</v>
      </c>
      <c r="O121" s="271">
        <v>1</v>
      </c>
      <c r="P121" s="271">
        <v>1</v>
      </c>
      <c r="Q121" s="271">
        <v>1</v>
      </c>
      <c r="R121" s="271">
        <v>1</v>
      </c>
      <c r="S121" s="271">
        <v>1</v>
      </c>
      <c r="T121" s="271">
        <v>1</v>
      </c>
      <c r="U121" s="271">
        <v>1</v>
      </c>
      <c r="V121" s="271">
        <v>1</v>
      </c>
      <c r="W121" s="161">
        <v>83498136.512000009</v>
      </c>
      <c r="X121" s="161">
        <v>83498136.512000009</v>
      </c>
      <c r="Y121" s="161" t="s">
        <v>520</v>
      </c>
      <c r="Z121" s="162" t="s">
        <v>1576</v>
      </c>
      <c r="AA121" s="161">
        <v>89343006.06784001</v>
      </c>
      <c r="AB121" s="161">
        <v>89343006.06784001</v>
      </c>
      <c r="AC121" s="161" t="s">
        <v>519</v>
      </c>
      <c r="AD121" s="162" t="s">
        <v>1576</v>
      </c>
      <c r="AE121" s="161">
        <v>95597016.492588803</v>
      </c>
      <c r="AF121" s="161"/>
      <c r="AG121" s="161" t="s">
        <v>520</v>
      </c>
      <c r="AH121" s="162" t="s">
        <v>1576</v>
      </c>
      <c r="AI121" s="161">
        <v>102288807.64707002</v>
      </c>
      <c r="AJ121" s="161"/>
      <c r="AK121" s="161" t="s">
        <v>520</v>
      </c>
      <c r="AL121" s="162" t="s">
        <v>1576</v>
      </c>
      <c r="AM121" s="161">
        <v>109449024.18236493</v>
      </c>
      <c r="AN121" s="161"/>
      <c r="AO121" s="161" t="s">
        <v>520</v>
      </c>
      <c r="AP121" s="162" t="s">
        <v>1576</v>
      </c>
      <c r="AQ121" s="161">
        <v>117110455.87513047</v>
      </c>
      <c r="AR121" s="161"/>
      <c r="AS121" s="161" t="s">
        <v>520</v>
      </c>
      <c r="AT121" s="162" t="s">
        <v>1576</v>
      </c>
      <c r="AU121" s="161">
        <v>125308187.7863896</v>
      </c>
      <c r="AV121" s="161"/>
      <c r="AW121" s="161" t="s">
        <v>520</v>
      </c>
      <c r="AX121" s="162" t="s">
        <v>1576</v>
      </c>
      <c r="AY121" s="161">
        <v>134079760.93143688</v>
      </c>
      <c r="AZ121" s="161"/>
      <c r="BA121" s="161" t="s">
        <v>520</v>
      </c>
      <c r="BB121" s="162" t="s">
        <v>1576</v>
      </c>
      <c r="BC121" s="161">
        <v>143465344.19663745</v>
      </c>
      <c r="BD121" s="161"/>
      <c r="BE121" s="161" t="s">
        <v>520</v>
      </c>
      <c r="BF121" s="162" t="s">
        <v>1576</v>
      </c>
      <c r="BG121" s="162">
        <v>153507918.29040208</v>
      </c>
      <c r="BH121" s="162"/>
      <c r="BI121" s="161" t="s">
        <v>520</v>
      </c>
      <c r="BJ121" s="162" t="s">
        <v>1576</v>
      </c>
      <c r="BK121" s="162">
        <f t="shared" si="1"/>
        <v>1153647657.9818604</v>
      </c>
      <c r="BL121" s="163" t="s">
        <v>1707</v>
      </c>
      <c r="BM121" s="163" t="s">
        <v>1708</v>
      </c>
      <c r="BN121" s="163" t="s">
        <v>1709</v>
      </c>
      <c r="BO121" s="163" t="s">
        <v>523</v>
      </c>
      <c r="BP121" s="163" t="s">
        <v>1710</v>
      </c>
      <c r="BQ121" s="163" t="s">
        <v>1715</v>
      </c>
    </row>
    <row r="122" spans="1:69" ht="15.65" customHeight="1">
      <c r="A122" s="259" t="s">
        <v>278</v>
      </c>
      <c r="B122" s="260" t="s">
        <v>524</v>
      </c>
      <c r="C122" s="259" t="s">
        <v>525</v>
      </c>
      <c r="D122" s="261" t="s">
        <v>526</v>
      </c>
      <c r="E122" s="256" t="s">
        <v>527</v>
      </c>
      <c r="F122" s="256" t="s">
        <v>528</v>
      </c>
      <c r="G122" s="256" t="s">
        <v>529</v>
      </c>
      <c r="H122" s="262">
        <v>0</v>
      </c>
      <c r="I122" s="262">
        <v>2018</v>
      </c>
      <c r="J122" s="263">
        <v>43678</v>
      </c>
      <c r="K122" s="263">
        <v>47118</v>
      </c>
      <c r="L122" s="271">
        <v>1</v>
      </c>
      <c r="M122" s="271">
        <v>1</v>
      </c>
      <c r="N122" s="271">
        <v>1</v>
      </c>
      <c r="O122" s="271">
        <v>1</v>
      </c>
      <c r="P122" s="271">
        <v>1</v>
      </c>
      <c r="Q122" s="271">
        <v>1</v>
      </c>
      <c r="R122" s="271">
        <v>1</v>
      </c>
      <c r="S122" s="271">
        <v>1</v>
      </c>
      <c r="T122" s="271">
        <v>1</v>
      </c>
      <c r="U122" s="271">
        <v>1</v>
      </c>
      <c r="V122" s="271">
        <v>1</v>
      </c>
      <c r="W122" s="161">
        <v>107444800</v>
      </c>
      <c r="X122" s="161">
        <v>107444800</v>
      </c>
      <c r="Y122" s="161" t="s">
        <v>519</v>
      </c>
      <c r="Z122" s="162" t="s">
        <v>1577</v>
      </c>
      <c r="AA122" s="161">
        <v>63946080</v>
      </c>
      <c r="AB122" s="161">
        <v>63946080</v>
      </c>
      <c r="AC122" s="161" t="s">
        <v>519</v>
      </c>
      <c r="AD122" s="162" t="s">
        <v>1577</v>
      </c>
      <c r="AE122" s="161">
        <v>70340688</v>
      </c>
      <c r="AF122" s="161"/>
      <c r="AG122" s="161" t="s">
        <v>519</v>
      </c>
      <c r="AH122" s="162" t="s">
        <v>1577</v>
      </c>
      <c r="AI122" s="161">
        <v>77374756.799999997</v>
      </c>
      <c r="AJ122" s="161"/>
      <c r="AK122" s="161" t="s">
        <v>519</v>
      </c>
      <c r="AL122" s="162" t="s">
        <v>1577</v>
      </c>
      <c r="AM122" s="161">
        <v>85112232.479999989</v>
      </c>
      <c r="AN122" s="161"/>
      <c r="AO122" s="161" t="s">
        <v>519</v>
      </c>
      <c r="AP122" s="162" t="s">
        <v>1577</v>
      </c>
      <c r="AQ122" s="161">
        <v>93623455.727999985</v>
      </c>
      <c r="AR122" s="161"/>
      <c r="AS122" s="161" t="s">
        <v>519</v>
      </c>
      <c r="AT122" s="162" t="s">
        <v>1577</v>
      </c>
      <c r="AU122" s="161">
        <v>102985801.30079998</v>
      </c>
      <c r="AV122" s="161"/>
      <c r="AW122" s="161" t="s">
        <v>519</v>
      </c>
      <c r="AX122" s="162" t="s">
        <v>1577</v>
      </c>
      <c r="AY122" s="161">
        <v>113284381.43087998</v>
      </c>
      <c r="AZ122" s="161"/>
      <c r="BA122" s="161" t="s">
        <v>519</v>
      </c>
      <c r="BB122" s="162" t="s">
        <v>1577</v>
      </c>
      <c r="BC122" s="161">
        <v>124612819.57396798</v>
      </c>
      <c r="BD122" s="161"/>
      <c r="BE122" s="161" t="s">
        <v>519</v>
      </c>
      <c r="BF122" s="162" t="s">
        <v>1577</v>
      </c>
      <c r="BG122" s="162">
        <v>137074101.53136477</v>
      </c>
      <c r="BH122" s="162"/>
      <c r="BI122" s="161" t="s">
        <v>519</v>
      </c>
      <c r="BJ122" s="162" t="s">
        <v>1577</v>
      </c>
      <c r="BK122" s="162">
        <f t="shared" si="1"/>
        <v>975799116.84501266</v>
      </c>
      <c r="BL122" s="163" t="s">
        <v>530</v>
      </c>
      <c r="BM122" s="163" t="s">
        <v>531</v>
      </c>
      <c r="BN122" s="163" t="s">
        <v>532</v>
      </c>
      <c r="BO122" s="163" t="s">
        <v>533</v>
      </c>
      <c r="BP122" s="163" t="s">
        <v>534</v>
      </c>
      <c r="BQ122" s="163" t="s">
        <v>1715</v>
      </c>
    </row>
    <row r="123" spans="1:69" ht="15.65" customHeight="1">
      <c r="A123" s="259" t="s">
        <v>278</v>
      </c>
      <c r="B123" s="260" t="s">
        <v>1471</v>
      </c>
      <c r="C123" s="259" t="s">
        <v>1575</v>
      </c>
      <c r="D123" s="261" t="s">
        <v>536</v>
      </c>
      <c r="E123" s="256" t="s">
        <v>537</v>
      </c>
      <c r="F123" s="256" t="s">
        <v>538</v>
      </c>
      <c r="G123" s="256" t="s">
        <v>539</v>
      </c>
      <c r="H123" s="262">
        <v>0</v>
      </c>
      <c r="I123" s="262">
        <v>2018</v>
      </c>
      <c r="J123" s="263">
        <v>43678</v>
      </c>
      <c r="K123" s="263">
        <v>47118</v>
      </c>
      <c r="L123" s="271">
        <v>1</v>
      </c>
      <c r="M123" s="271">
        <v>1</v>
      </c>
      <c r="N123" s="271">
        <v>1</v>
      </c>
      <c r="O123" s="271">
        <v>1</v>
      </c>
      <c r="P123" s="271">
        <v>1</v>
      </c>
      <c r="Q123" s="271">
        <v>1</v>
      </c>
      <c r="R123" s="271">
        <v>1</v>
      </c>
      <c r="S123" s="271">
        <v>1</v>
      </c>
      <c r="T123" s="271">
        <v>1</v>
      </c>
      <c r="U123" s="271">
        <v>1</v>
      </c>
      <c r="V123" s="271">
        <v>1</v>
      </c>
      <c r="W123" s="161">
        <v>134607541</v>
      </c>
      <c r="X123" s="161">
        <v>134607541</v>
      </c>
      <c r="Y123" s="161" t="s">
        <v>520</v>
      </c>
      <c r="Z123" s="162" t="s">
        <v>1576</v>
      </c>
      <c r="AA123" s="161">
        <v>144030068.87</v>
      </c>
      <c r="AB123" s="161">
        <v>144030068.87</v>
      </c>
      <c r="AC123" s="161" t="s">
        <v>520</v>
      </c>
      <c r="AD123" s="162" t="s">
        <v>1576</v>
      </c>
      <c r="AE123" s="161">
        <v>154112173.6909</v>
      </c>
      <c r="AF123" s="161"/>
      <c r="AG123" s="161" t="s">
        <v>520</v>
      </c>
      <c r="AH123" s="162" t="s">
        <v>1576</v>
      </c>
      <c r="AI123" s="161">
        <v>164900025.84926301</v>
      </c>
      <c r="AJ123" s="161"/>
      <c r="AK123" s="161" t="s">
        <v>520</v>
      </c>
      <c r="AL123" s="162" t="s">
        <v>1576</v>
      </c>
      <c r="AM123" s="161">
        <v>176443027.65871143</v>
      </c>
      <c r="AN123" s="161"/>
      <c r="AO123" s="161" t="s">
        <v>520</v>
      </c>
      <c r="AP123" s="162" t="s">
        <v>1576</v>
      </c>
      <c r="AQ123" s="161">
        <v>188794039.59482124</v>
      </c>
      <c r="AR123" s="161"/>
      <c r="AS123" s="161" t="s">
        <v>520</v>
      </c>
      <c r="AT123" s="162" t="s">
        <v>1576</v>
      </c>
      <c r="AU123" s="161">
        <v>202009622.36645874</v>
      </c>
      <c r="AV123" s="161"/>
      <c r="AW123" s="161" t="s">
        <v>520</v>
      </c>
      <c r="AX123" s="162" t="s">
        <v>1576</v>
      </c>
      <c r="AY123" s="161">
        <v>216150295.93211085</v>
      </c>
      <c r="AZ123" s="161"/>
      <c r="BA123" s="161" t="s">
        <v>520</v>
      </c>
      <c r="BB123" s="162" t="s">
        <v>1576</v>
      </c>
      <c r="BC123" s="161">
        <v>231280816.6473586</v>
      </c>
      <c r="BD123" s="161"/>
      <c r="BE123" s="161" t="s">
        <v>520</v>
      </c>
      <c r="BF123" s="162" t="s">
        <v>1576</v>
      </c>
      <c r="BG123" s="162">
        <v>247470473.81267369</v>
      </c>
      <c r="BH123" s="162"/>
      <c r="BI123" s="161" t="s">
        <v>520</v>
      </c>
      <c r="BJ123" s="162" t="s">
        <v>1576</v>
      </c>
      <c r="BK123" s="162">
        <f t="shared" si="1"/>
        <v>1859798085.4222975</v>
      </c>
      <c r="BL123" s="163" t="s">
        <v>521</v>
      </c>
      <c r="BM123" s="163" t="s">
        <v>522</v>
      </c>
      <c r="BN123" s="163" t="s">
        <v>1711</v>
      </c>
      <c r="BO123" s="163" t="s">
        <v>523</v>
      </c>
      <c r="BP123" s="163" t="s">
        <v>1712</v>
      </c>
      <c r="BQ123" s="163" t="s">
        <v>1715</v>
      </c>
    </row>
    <row r="124" spans="1:69" ht="15.65" customHeight="1">
      <c r="A124" s="259" t="s">
        <v>278</v>
      </c>
      <c r="B124" s="260" t="s">
        <v>541</v>
      </c>
      <c r="C124" s="259" t="s">
        <v>1566</v>
      </c>
      <c r="D124" s="261" t="s">
        <v>542</v>
      </c>
      <c r="E124" s="256" t="s">
        <v>1754</v>
      </c>
      <c r="F124" s="256" t="s">
        <v>1567</v>
      </c>
      <c r="G124" s="256" t="s">
        <v>543</v>
      </c>
      <c r="H124" s="262">
        <v>100</v>
      </c>
      <c r="I124" s="262">
        <v>2018</v>
      </c>
      <c r="J124" s="263">
        <v>43678</v>
      </c>
      <c r="K124" s="263">
        <v>47118</v>
      </c>
      <c r="L124" s="297">
        <v>100</v>
      </c>
      <c r="M124" s="271">
        <v>100</v>
      </c>
      <c r="N124" s="271">
        <v>100</v>
      </c>
      <c r="O124" s="271">
        <v>100</v>
      </c>
      <c r="P124" s="271">
        <v>100</v>
      </c>
      <c r="Q124" s="271">
        <v>100</v>
      </c>
      <c r="R124" s="271">
        <v>100</v>
      </c>
      <c r="S124" s="271">
        <v>100</v>
      </c>
      <c r="T124" s="271">
        <v>100</v>
      </c>
      <c r="U124" s="271">
        <v>100</v>
      </c>
      <c r="V124" s="271">
        <v>100</v>
      </c>
      <c r="W124" s="161">
        <v>0</v>
      </c>
      <c r="X124" s="161">
        <v>0</v>
      </c>
      <c r="Y124" s="161">
        <v>0</v>
      </c>
      <c r="Z124" s="162">
        <v>0</v>
      </c>
      <c r="AA124" s="161">
        <v>0</v>
      </c>
      <c r="AB124" s="161">
        <v>0</v>
      </c>
      <c r="AC124" s="161">
        <v>0</v>
      </c>
      <c r="AD124" s="162">
        <v>0</v>
      </c>
      <c r="AE124" s="161">
        <v>0</v>
      </c>
      <c r="AF124" s="161"/>
      <c r="AG124" s="161">
        <v>0</v>
      </c>
      <c r="AH124" s="162">
        <v>0</v>
      </c>
      <c r="AI124" s="161">
        <v>0</v>
      </c>
      <c r="AJ124" s="161"/>
      <c r="AK124" s="161">
        <v>0</v>
      </c>
      <c r="AL124" s="162">
        <v>0</v>
      </c>
      <c r="AM124" s="161">
        <v>0</v>
      </c>
      <c r="AN124" s="161"/>
      <c r="AO124" s="161">
        <v>0</v>
      </c>
      <c r="AP124" s="162">
        <v>0</v>
      </c>
      <c r="AQ124" s="161">
        <v>0</v>
      </c>
      <c r="AR124" s="161"/>
      <c r="AS124" s="161">
        <v>0</v>
      </c>
      <c r="AT124" s="162">
        <v>0</v>
      </c>
      <c r="AU124" s="161">
        <v>0</v>
      </c>
      <c r="AV124" s="161"/>
      <c r="AW124" s="161">
        <v>0</v>
      </c>
      <c r="AX124" s="162">
        <v>0</v>
      </c>
      <c r="AY124" s="161">
        <v>0</v>
      </c>
      <c r="AZ124" s="161"/>
      <c r="BA124" s="161">
        <v>0</v>
      </c>
      <c r="BB124" s="162">
        <v>0</v>
      </c>
      <c r="BC124" s="161">
        <v>0</v>
      </c>
      <c r="BD124" s="161"/>
      <c r="BE124" s="161">
        <v>0</v>
      </c>
      <c r="BF124" s="162">
        <v>0</v>
      </c>
      <c r="BG124" s="162">
        <v>0</v>
      </c>
      <c r="BH124" s="162"/>
      <c r="BI124" s="161">
        <v>0</v>
      </c>
      <c r="BJ124" s="162">
        <v>0</v>
      </c>
      <c r="BK124" s="162">
        <f t="shared" si="1"/>
        <v>0</v>
      </c>
      <c r="BL124" s="163" t="s">
        <v>521</v>
      </c>
      <c r="BM124" s="163" t="s">
        <v>522</v>
      </c>
      <c r="BN124" s="163" t="s">
        <v>1711</v>
      </c>
      <c r="BO124" s="163"/>
      <c r="BP124" s="163" t="s">
        <v>1712</v>
      </c>
      <c r="BQ124" s="163" t="s">
        <v>1715</v>
      </c>
    </row>
    <row r="125" spans="1:69" ht="15.65" customHeight="1">
      <c r="A125" s="259" t="s">
        <v>278</v>
      </c>
      <c r="B125" s="260" t="s">
        <v>544</v>
      </c>
      <c r="C125" s="259" t="s">
        <v>545</v>
      </c>
      <c r="D125" s="261" t="s">
        <v>546</v>
      </c>
      <c r="E125" s="256" t="s">
        <v>547</v>
      </c>
      <c r="F125" s="256" t="s">
        <v>548</v>
      </c>
      <c r="G125" s="256" t="s">
        <v>245</v>
      </c>
      <c r="H125" s="262">
        <v>34.799999999999997</v>
      </c>
      <c r="I125" s="262" t="s">
        <v>549</v>
      </c>
      <c r="J125" s="263">
        <v>43678</v>
      </c>
      <c r="K125" s="263">
        <v>47118</v>
      </c>
      <c r="L125" s="293">
        <v>75.363636363636374</v>
      </c>
      <c r="M125" s="293">
        <v>77.545454545454561</v>
      </c>
      <c r="N125" s="293">
        <v>79.727272727272748</v>
      </c>
      <c r="O125" s="293">
        <v>81.909090909090935</v>
      </c>
      <c r="P125" s="293">
        <v>84.090909090909122</v>
      </c>
      <c r="Q125" s="293">
        <v>86.272727272727309</v>
      </c>
      <c r="R125" s="293">
        <v>88.454545454545496</v>
      </c>
      <c r="S125" s="293">
        <v>90.636363636363683</v>
      </c>
      <c r="T125" s="293">
        <v>92.81818181818187</v>
      </c>
      <c r="U125" s="271">
        <v>95.000000000000057</v>
      </c>
      <c r="V125" s="271">
        <v>95</v>
      </c>
      <c r="W125" s="161">
        <v>373649245.13999999</v>
      </c>
      <c r="X125" s="161">
        <v>373649245.13999999</v>
      </c>
      <c r="Y125" s="161" t="s">
        <v>520</v>
      </c>
      <c r="Z125" s="162" t="s">
        <v>1576</v>
      </c>
      <c r="AA125" s="161">
        <v>399804692.29979998</v>
      </c>
      <c r="AB125" s="161">
        <v>399804692.29979998</v>
      </c>
      <c r="AC125" s="161" t="s">
        <v>520</v>
      </c>
      <c r="AD125" s="162" t="s">
        <v>1576</v>
      </c>
      <c r="AE125" s="161">
        <v>427791020.760786</v>
      </c>
      <c r="AF125" s="161"/>
      <c r="AG125" s="161" t="s">
        <v>520</v>
      </c>
      <c r="AH125" s="162" t="s">
        <v>1576</v>
      </c>
      <c r="AI125" s="161">
        <v>457736392.21404099</v>
      </c>
      <c r="AJ125" s="161"/>
      <c r="AK125" s="161" t="s">
        <v>520</v>
      </c>
      <c r="AL125" s="162" t="s">
        <v>1576</v>
      </c>
      <c r="AM125" s="161">
        <v>489777939.66902387</v>
      </c>
      <c r="AN125" s="161"/>
      <c r="AO125" s="161" t="s">
        <v>520</v>
      </c>
      <c r="AP125" s="162" t="s">
        <v>1576</v>
      </c>
      <c r="AQ125" s="161">
        <v>524062395.44585556</v>
      </c>
      <c r="AR125" s="161"/>
      <c r="AS125" s="161" t="s">
        <v>520</v>
      </c>
      <c r="AT125" s="162" t="s">
        <v>1576</v>
      </c>
      <c r="AU125" s="161">
        <v>560746763.12706542</v>
      </c>
      <c r="AV125" s="161"/>
      <c r="AW125" s="161" t="s">
        <v>520</v>
      </c>
      <c r="AX125" s="162" t="s">
        <v>1576</v>
      </c>
      <c r="AY125" s="161">
        <v>599999036.54595995</v>
      </c>
      <c r="AZ125" s="161"/>
      <c r="BA125" s="161" t="s">
        <v>520</v>
      </c>
      <c r="BB125" s="162" t="s">
        <v>1576</v>
      </c>
      <c r="BC125" s="161">
        <v>641998969.10417712</v>
      </c>
      <c r="BD125" s="161"/>
      <c r="BE125" s="161" t="s">
        <v>520</v>
      </c>
      <c r="BF125" s="162" t="s">
        <v>1576</v>
      </c>
      <c r="BG125" s="162">
        <v>686938896.94146955</v>
      </c>
      <c r="BH125" s="162"/>
      <c r="BI125" s="161" t="s">
        <v>520</v>
      </c>
      <c r="BJ125" s="162" t="s">
        <v>1576</v>
      </c>
      <c r="BK125" s="162">
        <f t="shared" si="1"/>
        <v>5162505351.2481785</v>
      </c>
      <c r="BL125" s="163" t="s">
        <v>521</v>
      </c>
      <c r="BM125" s="163" t="s">
        <v>522</v>
      </c>
      <c r="BN125" s="163" t="s">
        <v>1711</v>
      </c>
      <c r="BO125" s="163" t="s">
        <v>540</v>
      </c>
      <c r="BP125" s="163" t="s">
        <v>1712</v>
      </c>
      <c r="BQ125" s="163" t="s">
        <v>1715</v>
      </c>
    </row>
    <row r="126" spans="1:69" ht="15.65" customHeight="1">
      <c r="A126" s="259" t="s">
        <v>278</v>
      </c>
      <c r="B126" s="260" t="s">
        <v>550</v>
      </c>
      <c r="C126" s="259" t="s">
        <v>551</v>
      </c>
      <c r="D126" s="261" t="s">
        <v>552</v>
      </c>
      <c r="E126" s="256" t="s">
        <v>553</v>
      </c>
      <c r="F126" s="256" t="s">
        <v>554</v>
      </c>
      <c r="G126" s="256" t="s">
        <v>555</v>
      </c>
      <c r="H126" s="262">
        <v>1</v>
      </c>
      <c r="I126" s="262">
        <v>2018</v>
      </c>
      <c r="J126" s="263">
        <v>43678</v>
      </c>
      <c r="K126" s="263">
        <v>47118</v>
      </c>
      <c r="L126" s="271">
        <v>1</v>
      </c>
      <c r="M126" s="271">
        <v>1</v>
      </c>
      <c r="N126" s="271">
        <v>1</v>
      </c>
      <c r="O126" s="271">
        <v>1</v>
      </c>
      <c r="P126" s="271">
        <v>1</v>
      </c>
      <c r="Q126" s="271">
        <v>1</v>
      </c>
      <c r="R126" s="271">
        <v>1</v>
      </c>
      <c r="S126" s="271">
        <v>1</v>
      </c>
      <c r="T126" s="271">
        <v>1</v>
      </c>
      <c r="U126" s="271">
        <v>1</v>
      </c>
      <c r="V126" s="271">
        <v>1</v>
      </c>
      <c r="W126" s="161">
        <v>0</v>
      </c>
      <c r="X126" s="161">
        <v>0</v>
      </c>
      <c r="Y126" s="161">
        <v>0</v>
      </c>
      <c r="Z126" s="162"/>
      <c r="AA126" s="161">
        <v>0</v>
      </c>
      <c r="AB126" s="161">
        <v>0</v>
      </c>
      <c r="AC126" s="161">
        <v>0</v>
      </c>
      <c r="AD126" s="162">
        <v>0</v>
      </c>
      <c r="AE126" s="161">
        <v>0</v>
      </c>
      <c r="AF126" s="161"/>
      <c r="AG126" s="161">
        <v>0</v>
      </c>
      <c r="AH126" s="162">
        <v>0</v>
      </c>
      <c r="AI126" s="161">
        <v>0</v>
      </c>
      <c r="AJ126" s="161"/>
      <c r="AK126" s="161">
        <v>0</v>
      </c>
      <c r="AL126" s="162">
        <v>0</v>
      </c>
      <c r="AM126" s="161">
        <v>0</v>
      </c>
      <c r="AN126" s="161"/>
      <c r="AO126" s="161">
        <v>0</v>
      </c>
      <c r="AP126" s="162">
        <v>0</v>
      </c>
      <c r="AQ126" s="161">
        <v>0</v>
      </c>
      <c r="AR126" s="161"/>
      <c r="AS126" s="161">
        <v>0</v>
      </c>
      <c r="AT126" s="162">
        <v>0</v>
      </c>
      <c r="AU126" s="161">
        <v>0</v>
      </c>
      <c r="AV126" s="161"/>
      <c r="AW126" s="161">
        <v>0</v>
      </c>
      <c r="AX126" s="162">
        <v>0</v>
      </c>
      <c r="AY126" s="161">
        <v>0</v>
      </c>
      <c r="AZ126" s="161"/>
      <c r="BA126" s="161">
        <v>0</v>
      </c>
      <c r="BB126" s="162">
        <v>0</v>
      </c>
      <c r="BC126" s="161">
        <v>0</v>
      </c>
      <c r="BD126" s="161"/>
      <c r="BE126" s="161">
        <v>0</v>
      </c>
      <c r="BF126" s="162">
        <v>0</v>
      </c>
      <c r="BG126" s="162">
        <v>0</v>
      </c>
      <c r="BH126" s="162"/>
      <c r="BI126" s="161">
        <v>0</v>
      </c>
      <c r="BJ126" s="162">
        <v>0</v>
      </c>
      <c r="BK126" s="162">
        <f t="shared" si="1"/>
        <v>0</v>
      </c>
      <c r="BL126" s="163" t="s">
        <v>556</v>
      </c>
      <c r="BM126" s="163" t="s">
        <v>557</v>
      </c>
      <c r="BN126" s="163" t="s">
        <v>1713</v>
      </c>
      <c r="BO126" s="163"/>
      <c r="BP126" s="163" t="s">
        <v>1714</v>
      </c>
      <c r="BQ126" s="163" t="s">
        <v>1715</v>
      </c>
    </row>
    <row r="127" spans="1:69" ht="15.65" customHeight="1">
      <c r="A127" s="259" t="s">
        <v>278</v>
      </c>
      <c r="B127" s="260" t="s">
        <v>560</v>
      </c>
      <c r="C127" s="259" t="s">
        <v>561</v>
      </c>
      <c r="D127" s="261" t="s">
        <v>562</v>
      </c>
      <c r="E127" s="256" t="s">
        <v>563</v>
      </c>
      <c r="F127" s="256" t="s">
        <v>564</v>
      </c>
      <c r="G127" s="256" t="s">
        <v>565</v>
      </c>
      <c r="H127" s="262">
        <v>1</v>
      </c>
      <c r="I127" s="262">
        <v>2018</v>
      </c>
      <c r="J127" s="263">
        <v>43678</v>
      </c>
      <c r="K127" s="263">
        <v>47118</v>
      </c>
      <c r="L127" s="271">
        <v>1</v>
      </c>
      <c r="M127" s="271">
        <v>1</v>
      </c>
      <c r="N127" s="271">
        <v>1</v>
      </c>
      <c r="O127" s="271">
        <v>1</v>
      </c>
      <c r="P127" s="271">
        <v>1</v>
      </c>
      <c r="Q127" s="271">
        <v>1</v>
      </c>
      <c r="R127" s="271">
        <v>1</v>
      </c>
      <c r="S127" s="271">
        <v>1</v>
      </c>
      <c r="T127" s="271">
        <v>1</v>
      </c>
      <c r="U127" s="271">
        <v>1</v>
      </c>
      <c r="V127" s="271">
        <v>1</v>
      </c>
      <c r="W127" s="161">
        <v>5654736</v>
      </c>
      <c r="X127" s="161">
        <v>5654736</v>
      </c>
      <c r="Y127" s="161" t="s">
        <v>520</v>
      </c>
      <c r="Z127" s="162" t="s">
        <v>1577</v>
      </c>
      <c r="AA127" s="161">
        <v>6050567.5199999996</v>
      </c>
      <c r="AB127" s="161">
        <v>6050567.5199999996</v>
      </c>
      <c r="AC127" s="161" t="s">
        <v>520</v>
      </c>
      <c r="AD127" s="162" t="s">
        <v>1577</v>
      </c>
      <c r="AE127" s="161">
        <v>6474107.2463999996</v>
      </c>
      <c r="AF127" s="161"/>
      <c r="AG127" s="161" t="s">
        <v>520</v>
      </c>
      <c r="AH127" s="162" t="s">
        <v>1577</v>
      </c>
      <c r="AI127" s="161">
        <v>6927294.7536479998</v>
      </c>
      <c r="AJ127" s="161"/>
      <c r="AK127" s="161" t="s">
        <v>520</v>
      </c>
      <c r="AL127" s="162" t="s">
        <v>1577</v>
      </c>
      <c r="AM127" s="161">
        <v>7412205.3864033595</v>
      </c>
      <c r="AN127" s="161"/>
      <c r="AO127" s="161" t="s">
        <v>520</v>
      </c>
      <c r="AP127" s="162" t="s">
        <v>1577</v>
      </c>
      <c r="AQ127" s="161">
        <v>7931059.7634515949</v>
      </c>
      <c r="AR127" s="161"/>
      <c r="AS127" s="161" t="s">
        <v>520</v>
      </c>
      <c r="AT127" s="162" t="s">
        <v>1577</v>
      </c>
      <c r="AU127" s="161">
        <v>8486233.9468932059</v>
      </c>
      <c r="AV127" s="161"/>
      <c r="AW127" s="161" t="s">
        <v>520</v>
      </c>
      <c r="AX127" s="162" t="s">
        <v>1577</v>
      </c>
      <c r="AY127" s="161">
        <v>9080270.3231757302</v>
      </c>
      <c r="AZ127" s="161"/>
      <c r="BA127" s="161" t="s">
        <v>520</v>
      </c>
      <c r="BB127" s="162" t="s">
        <v>1577</v>
      </c>
      <c r="BC127" s="161">
        <v>9715889.2457980309</v>
      </c>
      <c r="BD127" s="161"/>
      <c r="BE127" s="161" t="s">
        <v>520</v>
      </c>
      <c r="BF127" s="162" t="s">
        <v>1577</v>
      </c>
      <c r="BG127" s="162">
        <v>10396001.493003894</v>
      </c>
      <c r="BH127" s="162"/>
      <c r="BI127" s="161" t="s">
        <v>520</v>
      </c>
      <c r="BJ127" s="162" t="s">
        <v>1577</v>
      </c>
      <c r="BK127" s="162">
        <f t="shared" si="1"/>
        <v>78128365.678773805</v>
      </c>
      <c r="BL127" s="163" t="s">
        <v>521</v>
      </c>
      <c r="BM127" s="163" t="s">
        <v>522</v>
      </c>
      <c r="BN127" s="163" t="s">
        <v>1711</v>
      </c>
      <c r="BO127" s="163" t="s">
        <v>540</v>
      </c>
      <c r="BP127" s="163" t="s">
        <v>1712</v>
      </c>
      <c r="BQ127" s="163" t="s">
        <v>1715</v>
      </c>
    </row>
    <row r="128" spans="1:69" ht="15.65" customHeight="1">
      <c r="A128" s="259" t="s">
        <v>279</v>
      </c>
      <c r="B128" s="260" t="s">
        <v>1471</v>
      </c>
      <c r="C128" s="259" t="s">
        <v>1575</v>
      </c>
      <c r="D128" s="261" t="s">
        <v>573</v>
      </c>
      <c r="E128" s="256" t="s">
        <v>574</v>
      </c>
      <c r="F128" s="256" t="s">
        <v>538</v>
      </c>
      <c r="G128" s="256" t="s">
        <v>539</v>
      </c>
      <c r="H128" s="262">
        <v>0</v>
      </c>
      <c r="I128" s="262">
        <v>2017</v>
      </c>
      <c r="J128" s="263">
        <v>43678</v>
      </c>
      <c r="K128" s="263">
        <v>47118</v>
      </c>
      <c r="L128" s="271">
        <v>1</v>
      </c>
      <c r="M128" s="271">
        <v>1</v>
      </c>
      <c r="N128" s="271">
        <v>1</v>
      </c>
      <c r="O128" s="271">
        <v>1</v>
      </c>
      <c r="P128" s="271">
        <v>1</v>
      </c>
      <c r="Q128" s="271">
        <v>1</v>
      </c>
      <c r="R128" s="271">
        <v>1</v>
      </c>
      <c r="S128" s="271">
        <v>1</v>
      </c>
      <c r="T128" s="271">
        <v>1</v>
      </c>
      <c r="U128" s="271">
        <v>1</v>
      </c>
      <c r="V128" s="271">
        <v>1</v>
      </c>
      <c r="W128" s="161"/>
      <c r="X128" s="161"/>
      <c r="Y128" s="161"/>
      <c r="Z128" s="162"/>
      <c r="AA128" s="161"/>
      <c r="AB128" s="161"/>
      <c r="AC128" s="161"/>
      <c r="AD128" s="162"/>
      <c r="AE128" s="161"/>
      <c r="AF128" s="161"/>
      <c r="AG128" s="161"/>
      <c r="AH128" s="162"/>
      <c r="AI128" s="161"/>
      <c r="AJ128" s="161"/>
      <c r="AK128" s="161"/>
      <c r="AL128" s="162"/>
      <c r="AM128" s="161"/>
      <c r="AN128" s="161"/>
      <c r="AO128" s="161"/>
      <c r="AP128" s="162"/>
      <c r="AQ128" s="161"/>
      <c r="AR128" s="161"/>
      <c r="AS128" s="161"/>
      <c r="AT128" s="162"/>
      <c r="AU128" s="161"/>
      <c r="AV128" s="161"/>
      <c r="AW128" s="161"/>
      <c r="AX128" s="162"/>
      <c r="AY128" s="161"/>
      <c r="AZ128" s="161"/>
      <c r="BA128" s="161"/>
      <c r="BB128" s="162"/>
      <c r="BC128" s="161"/>
      <c r="BD128" s="161"/>
      <c r="BE128" s="161"/>
      <c r="BF128" s="162"/>
      <c r="BG128" s="162"/>
      <c r="BH128" s="162"/>
      <c r="BI128" s="161"/>
      <c r="BJ128" s="162"/>
      <c r="BK128" s="162">
        <f t="shared" si="1"/>
        <v>0</v>
      </c>
      <c r="BL128" s="163" t="s">
        <v>575</v>
      </c>
      <c r="BM128" s="163" t="s">
        <v>576</v>
      </c>
      <c r="BN128" s="163" t="s">
        <v>577</v>
      </c>
      <c r="BO128" s="163">
        <v>3183596235</v>
      </c>
      <c r="BP128" s="163" t="s">
        <v>578</v>
      </c>
      <c r="BQ128" s="163" t="s">
        <v>1716</v>
      </c>
    </row>
    <row r="129" spans="1:69" ht="15.65" customHeight="1">
      <c r="A129" s="259" t="s">
        <v>279</v>
      </c>
      <c r="B129" s="260" t="s">
        <v>544</v>
      </c>
      <c r="C129" s="259" t="s">
        <v>545</v>
      </c>
      <c r="D129" s="261" t="s">
        <v>579</v>
      </c>
      <c r="E129" s="256" t="s">
        <v>547</v>
      </c>
      <c r="F129" s="256" t="s">
        <v>548</v>
      </c>
      <c r="G129" s="256" t="s">
        <v>245</v>
      </c>
      <c r="H129" s="262">
        <v>77.5</v>
      </c>
      <c r="I129" s="262" t="s">
        <v>549</v>
      </c>
      <c r="J129" s="263">
        <v>43678</v>
      </c>
      <c r="K129" s="263">
        <v>47118</v>
      </c>
      <c r="L129" s="293">
        <v>75.363636363636374</v>
      </c>
      <c r="M129" s="293">
        <v>77.545454545454561</v>
      </c>
      <c r="N129" s="293">
        <v>79.727272727272748</v>
      </c>
      <c r="O129" s="293">
        <v>81.909090909090935</v>
      </c>
      <c r="P129" s="293">
        <v>84.090909090909122</v>
      </c>
      <c r="Q129" s="293">
        <v>86.272727272727309</v>
      </c>
      <c r="R129" s="293">
        <v>88.454545454545496</v>
      </c>
      <c r="S129" s="293">
        <v>90.636363636363683</v>
      </c>
      <c r="T129" s="293">
        <v>92.81818181818187</v>
      </c>
      <c r="U129" s="271">
        <v>95.000000000000057</v>
      </c>
      <c r="V129" s="271">
        <v>95</v>
      </c>
      <c r="W129" s="161"/>
      <c r="X129" s="161"/>
      <c r="Y129" s="161"/>
      <c r="Z129" s="162"/>
      <c r="AA129" s="161"/>
      <c r="AB129" s="161"/>
      <c r="AC129" s="161"/>
      <c r="AD129" s="162"/>
      <c r="AE129" s="161"/>
      <c r="AF129" s="161"/>
      <c r="AG129" s="161"/>
      <c r="AH129" s="162"/>
      <c r="AI129" s="161"/>
      <c r="AJ129" s="161"/>
      <c r="AK129" s="161"/>
      <c r="AL129" s="162"/>
      <c r="AM129" s="161"/>
      <c r="AN129" s="161"/>
      <c r="AO129" s="161"/>
      <c r="AP129" s="162"/>
      <c r="AQ129" s="161"/>
      <c r="AR129" s="161"/>
      <c r="AS129" s="161"/>
      <c r="AT129" s="162"/>
      <c r="AU129" s="161"/>
      <c r="AV129" s="161"/>
      <c r="AW129" s="161"/>
      <c r="AX129" s="162"/>
      <c r="AY129" s="161"/>
      <c r="AZ129" s="161"/>
      <c r="BA129" s="161"/>
      <c r="BB129" s="162"/>
      <c r="BC129" s="161"/>
      <c r="BD129" s="161"/>
      <c r="BE129" s="161"/>
      <c r="BF129" s="162"/>
      <c r="BG129" s="162"/>
      <c r="BH129" s="162"/>
      <c r="BI129" s="161"/>
      <c r="BJ129" s="162"/>
      <c r="BK129" s="162">
        <f t="shared" si="1"/>
        <v>0</v>
      </c>
      <c r="BL129" s="163" t="s">
        <v>581</v>
      </c>
      <c r="BM129" s="163" t="s">
        <v>582</v>
      </c>
      <c r="BN129" s="163" t="s">
        <v>583</v>
      </c>
      <c r="BO129" s="163">
        <v>3102302956</v>
      </c>
      <c r="BP129" s="163" t="s">
        <v>584</v>
      </c>
      <c r="BQ129" s="163" t="s">
        <v>1716</v>
      </c>
    </row>
    <row r="130" spans="1:69" ht="15.65" customHeight="1">
      <c r="A130" s="259" t="s">
        <v>279</v>
      </c>
      <c r="B130" s="260" t="s">
        <v>550</v>
      </c>
      <c r="C130" s="259" t="s">
        <v>551</v>
      </c>
      <c r="D130" s="261" t="s">
        <v>585</v>
      </c>
      <c r="E130" s="256" t="s">
        <v>586</v>
      </c>
      <c r="F130" s="256" t="s">
        <v>554</v>
      </c>
      <c r="G130" s="256" t="s">
        <v>555</v>
      </c>
      <c r="H130" s="262">
        <v>0</v>
      </c>
      <c r="I130" s="262">
        <v>2018</v>
      </c>
      <c r="J130" s="263">
        <v>43678</v>
      </c>
      <c r="K130" s="263">
        <v>47118</v>
      </c>
      <c r="L130" s="271">
        <v>1</v>
      </c>
      <c r="M130" s="271">
        <v>1</v>
      </c>
      <c r="N130" s="271">
        <v>1</v>
      </c>
      <c r="O130" s="271">
        <v>1</v>
      </c>
      <c r="P130" s="271">
        <v>1</v>
      </c>
      <c r="Q130" s="271">
        <v>1</v>
      </c>
      <c r="R130" s="271">
        <v>1</v>
      </c>
      <c r="S130" s="271">
        <v>1</v>
      </c>
      <c r="T130" s="271">
        <v>1</v>
      </c>
      <c r="U130" s="271">
        <v>1</v>
      </c>
      <c r="V130" s="271">
        <v>1</v>
      </c>
      <c r="W130" s="161"/>
      <c r="X130" s="161"/>
      <c r="Y130" s="161"/>
      <c r="Z130" s="162"/>
      <c r="AA130" s="161"/>
      <c r="AB130" s="161"/>
      <c r="AC130" s="161"/>
      <c r="AD130" s="162"/>
      <c r="AE130" s="161"/>
      <c r="AF130" s="161"/>
      <c r="AG130" s="161"/>
      <c r="AH130" s="162"/>
      <c r="AI130" s="161"/>
      <c r="AJ130" s="161"/>
      <c r="AK130" s="161"/>
      <c r="AL130" s="162"/>
      <c r="AM130" s="161"/>
      <c r="AN130" s="161"/>
      <c r="AO130" s="161"/>
      <c r="AP130" s="162"/>
      <c r="AQ130" s="161"/>
      <c r="AR130" s="161"/>
      <c r="AS130" s="161"/>
      <c r="AT130" s="162"/>
      <c r="AU130" s="161"/>
      <c r="AV130" s="161"/>
      <c r="AW130" s="161"/>
      <c r="AX130" s="162"/>
      <c r="AY130" s="161"/>
      <c r="AZ130" s="161"/>
      <c r="BA130" s="161"/>
      <c r="BB130" s="162"/>
      <c r="BC130" s="161"/>
      <c r="BD130" s="161"/>
      <c r="BE130" s="161"/>
      <c r="BF130" s="162"/>
      <c r="BG130" s="162"/>
      <c r="BH130" s="162"/>
      <c r="BI130" s="161"/>
      <c r="BJ130" s="162"/>
      <c r="BK130" s="162">
        <f t="shared" si="1"/>
        <v>0</v>
      </c>
      <c r="BL130" s="163" t="s">
        <v>587</v>
      </c>
      <c r="BM130" s="163" t="s">
        <v>588</v>
      </c>
      <c r="BN130" s="163" t="s">
        <v>589</v>
      </c>
      <c r="BO130" s="163">
        <v>3194110374</v>
      </c>
      <c r="BP130" s="163" t="s">
        <v>590</v>
      </c>
      <c r="BQ130" s="163" t="s">
        <v>1716</v>
      </c>
    </row>
    <row r="131" spans="1:69" ht="15.65" customHeight="1">
      <c r="A131" s="259" t="s">
        <v>280</v>
      </c>
      <c r="B131" s="260" t="s">
        <v>513</v>
      </c>
      <c r="C131" s="259" t="s">
        <v>514</v>
      </c>
      <c r="D131" s="261" t="s">
        <v>604</v>
      </c>
      <c r="E131" s="256" t="s">
        <v>516</v>
      </c>
      <c r="F131" s="256" t="s">
        <v>517</v>
      </c>
      <c r="G131" s="256" t="s">
        <v>605</v>
      </c>
      <c r="H131" s="262">
        <v>1</v>
      </c>
      <c r="I131" s="262">
        <v>2017</v>
      </c>
      <c r="J131" s="263">
        <v>43678</v>
      </c>
      <c r="K131" s="263">
        <v>47118</v>
      </c>
      <c r="L131" s="271">
        <v>1</v>
      </c>
      <c r="M131" s="271">
        <v>1</v>
      </c>
      <c r="N131" s="271">
        <v>1</v>
      </c>
      <c r="O131" s="271">
        <v>1</v>
      </c>
      <c r="P131" s="271">
        <v>1</v>
      </c>
      <c r="Q131" s="271">
        <v>1</v>
      </c>
      <c r="R131" s="271">
        <v>1</v>
      </c>
      <c r="S131" s="271">
        <v>1</v>
      </c>
      <c r="T131" s="271">
        <v>1</v>
      </c>
      <c r="U131" s="271">
        <v>1</v>
      </c>
      <c r="V131" s="271">
        <v>1</v>
      </c>
      <c r="W131" s="161">
        <v>393000000</v>
      </c>
      <c r="X131" s="161">
        <v>393000000</v>
      </c>
      <c r="Y131" s="161" t="s">
        <v>606</v>
      </c>
      <c r="Z131" s="162">
        <v>1180</v>
      </c>
      <c r="AA131" s="161"/>
      <c r="AB131" s="161"/>
      <c r="AC131" s="161"/>
      <c r="AD131" s="162">
        <v>1180</v>
      </c>
      <c r="AE131" s="161"/>
      <c r="AF131" s="161"/>
      <c r="AG131" s="161"/>
      <c r="AH131" s="162">
        <v>1180</v>
      </c>
      <c r="AI131" s="161"/>
      <c r="AJ131" s="161"/>
      <c r="AK131" s="161"/>
      <c r="AL131" s="162"/>
      <c r="AM131" s="161"/>
      <c r="AN131" s="161"/>
      <c r="AO131" s="161"/>
      <c r="AP131" s="162"/>
      <c r="AQ131" s="161"/>
      <c r="AR131" s="161"/>
      <c r="AS131" s="161"/>
      <c r="AT131" s="162"/>
      <c r="AU131" s="161"/>
      <c r="AV131" s="161"/>
      <c r="AW131" s="161"/>
      <c r="AX131" s="162"/>
      <c r="AY131" s="161"/>
      <c r="AZ131" s="161"/>
      <c r="BA131" s="161"/>
      <c r="BB131" s="162"/>
      <c r="BC131" s="161"/>
      <c r="BD131" s="161"/>
      <c r="BE131" s="161"/>
      <c r="BF131" s="162"/>
      <c r="BG131" s="162"/>
      <c r="BH131" s="162"/>
      <c r="BI131" s="161"/>
      <c r="BJ131" s="162"/>
      <c r="BK131" s="162">
        <f t="shared" ref="BK131:BK193" si="2">SUM(W131,AA131,AE131,AI131,AM131,AQ131,AU131,AY131,BC131,BG131)</f>
        <v>393000000</v>
      </c>
      <c r="BL131" s="163" t="s">
        <v>607</v>
      </c>
      <c r="BM131" s="163" t="s">
        <v>608</v>
      </c>
      <c r="BN131" s="163" t="s">
        <v>609</v>
      </c>
      <c r="BO131" s="163" t="s">
        <v>610</v>
      </c>
      <c r="BP131" s="163" t="s">
        <v>611</v>
      </c>
      <c r="BQ131" s="163" t="s">
        <v>1718</v>
      </c>
    </row>
    <row r="132" spans="1:69" ht="15.65" customHeight="1">
      <c r="A132" s="259" t="s">
        <v>280</v>
      </c>
      <c r="B132" s="260" t="s">
        <v>524</v>
      </c>
      <c r="C132" s="259" t="s">
        <v>572</v>
      </c>
      <c r="D132" s="261" t="s">
        <v>612</v>
      </c>
      <c r="E132" s="256" t="s">
        <v>527</v>
      </c>
      <c r="F132" s="256" t="s">
        <v>528</v>
      </c>
      <c r="G132" s="256" t="s">
        <v>529</v>
      </c>
      <c r="H132" s="262">
        <v>0</v>
      </c>
      <c r="I132" s="262">
        <v>2017</v>
      </c>
      <c r="J132" s="263">
        <v>43678</v>
      </c>
      <c r="K132" s="263">
        <v>47118</v>
      </c>
      <c r="L132" s="271">
        <v>1</v>
      </c>
      <c r="M132" s="271">
        <v>1</v>
      </c>
      <c r="N132" s="271">
        <v>1</v>
      </c>
      <c r="O132" s="271">
        <v>1</v>
      </c>
      <c r="P132" s="271">
        <v>1</v>
      </c>
      <c r="Q132" s="271">
        <v>1</v>
      </c>
      <c r="R132" s="271">
        <v>1</v>
      </c>
      <c r="S132" s="271">
        <v>1</v>
      </c>
      <c r="T132" s="271">
        <v>1</v>
      </c>
      <c r="U132" s="271">
        <v>1</v>
      </c>
      <c r="V132" s="271">
        <v>1</v>
      </c>
      <c r="W132" s="161"/>
      <c r="X132" s="161"/>
      <c r="Y132" s="161"/>
      <c r="Z132" s="162"/>
      <c r="AA132" s="161"/>
      <c r="AB132" s="161"/>
      <c r="AC132" s="161"/>
      <c r="AD132" s="162">
        <v>0</v>
      </c>
      <c r="AE132" s="161"/>
      <c r="AF132" s="161"/>
      <c r="AG132" s="161"/>
      <c r="AH132" s="162">
        <v>0</v>
      </c>
      <c r="AI132" s="161"/>
      <c r="AJ132" s="161"/>
      <c r="AK132" s="161"/>
      <c r="AL132" s="162"/>
      <c r="AM132" s="161"/>
      <c r="AN132" s="161"/>
      <c r="AO132" s="161"/>
      <c r="AP132" s="162"/>
      <c r="AQ132" s="161"/>
      <c r="AR132" s="161"/>
      <c r="AS132" s="161"/>
      <c r="AT132" s="162"/>
      <c r="AU132" s="161"/>
      <c r="AV132" s="161"/>
      <c r="AW132" s="161"/>
      <c r="AX132" s="162"/>
      <c r="AY132" s="161"/>
      <c r="AZ132" s="161"/>
      <c r="BA132" s="161"/>
      <c r="BB132" s="162"/>
      <c r="BC132" s="161"/>
      <c r="BD132" s="161"/>
      <c r="BE132" s="161"/>
      <c r="BF132" s="162"/>
      <c r="BG132" s="162"/>
      <c r="BH132" s="162"/>
      <c r="BI132" s="161"/>
      <c r="BJ132" s="162"/>
      <c r="BK132" s="162">
        <f t="shared" si="2"/>
        <v>0</v>
      </c>
      <c r="BL132" s="163" t="s">
        <v>613</v>
      </c>
      <c r="BM132" s="163" t="s">
        <v>614</v>
      </c>
      <c r="BN132" s="163" t="s">
        <v>615</v>
      </c>
      <c r="BO132" s="163" t="s">
        <v>616</v>
      </c>
      <c r="BP132" s="163" t="s">
        <v>617</v>
      </c>
      <c r="BQ132" s="163" t="s">
        <v>1718</v>
      </c>
    </row>
    <row r="133" spans="1:69" ht="15.65" customHeight="1">
      <c r="A133" s="259" t="s">
        <v>280</v>
      </c>
      <c r="B133" s="260" t="s">
        <v>1471</v>
      </c>
      <c r="C133" s="259" t="s">
        <v>535</v>
      </c>
      <c r="D133" s="261"/>
      <c r="E133" s="256" t="s">
        <v>537</v>
      </c>
      <c r="F133" s="256" t="s">
        <v>618</v>
      </c>
      <c r="G133" s="256" t="s">
        <v>539</v>
      </c>
      <c r="H133" s="262">
        <v>0</v>
      </c>
      <c r="I133" s="262">
        <v>2017</v>
      </c>
      <c r="J133" s="263">
        <v>43678</v>
      </c>
      <c r="K133" s="263">
        <v>47118</v>
      </c>
      <c r="L133" s="271">
        <v>1</v>
      </c>
      <c r="M133" s="271">
        <v>1</v>
      </c>
      <c r="N133" s="271">
        <v>1</v>
      </c>
      <c r="O133" s="271">
        <v>1</v>
      </c>
      <c r="P133" s="271">
        <v>1</v>
      </c>
      <c r="Q133" s="271">
        <v>1</v>
      </c>
      <c r="R133" s="271">
        <v>1</v>
      </c>
      <c r="S133" s="271">
        <v>1</v>
      </c>
      <c r="T133" s="271">
        <v>1</v>
      </c>
      <c r="U133" s="271">
        <v>1</v>
      </c>
      <c r="V133" s="271">
        <v>1</v>
      </c>
      <c r="W133" s="161">
        <v>0</v>
      </c>
      <c r="X133" s="161"/>
      <c r="Y133" s="161"/>
      <c r="Z133" s="162"/>
      <c r="AA133" s="161">
        <v>0</v>
      </c>
      <c r="AB133" s="161"/>
      <c r="AC133" s="161"/>
      <c r="AD133" s="162">
        <v>0</v>
      </c>
      <c r="AE133" s="161">
        <v>0</v>
      </c>
      <c r="AF133" s="161"/>
      <c r="AG133" s="161"/>
      <c r="AH133" s="162">
        <v>0</v>
      </c>
      <c r="AI133" s="161"/>
      <c r="AJ133" s="161"/>
      <c r="AK133" s="161"/>
      <c r="AL133" s="162"/>
      <c r="AM133" s="161"/>
      <c r="AN133" s="161"/>
      <c r="AO133" s="161"/>
      <c r="AP133" s="162"/>
      <c r="AQ133" s="161"/>
      <c r="AR133" s="161"/>
      <c r="AS133" s="161"/>
      <c r="AT133" s="162"/>
      <c r="AU133" s="161"/>
      <c r="AV133" s="161"/>
      <c r="AW133" s="161"/>
      <c r="AX133" s="162"/>
      <c r="AY133" s="161"/>
      <c r="AZ133" s="161"/>
      <c r="BA133" s="161"/>
      <c r="BB133" s="162"/>
      <c r="BC133" s="161"/>
      <c r="BD133" s="161"/>
      <c r="BE133" s="161"/>
      <c r="BF133" s="162"/>
      <c r="BG133" s="162"/>
      <c r="BH133" s="162"/>
      <c r="BI133" s="161"/>
      <c r="BJ133" s="162"/>
      <c r="BK133" s="162">
        <f t="shared" si="2"/>
        <v>0</v>
      </c>
      <c r="BL133" s="163" t="s">
        <v>607</v>
      </c>
      <c r="BM133" s="163" t="s">
        <v>608</v>
      </c>
      <c r="BN133" s="163" t="s">
        <v>609</v>
      </c>
      <c r="BO133" s="163" t="s">
        <v>610</v>
      </c>
      <c r="BP133" s="163" t="s">
        <v>611</v>
      </c>
      <c r="BQ133" s="163" t="s">
        <v>1718</v>
      </c>
    </row>
    <row r="134" spans="1:69" ht="15.65" customHeight="1">
      <c r="A134" s="259" t="s">
        <v>280</v>
      </c>
      <c r="B134" s="260" t="s">
        <v>541</v>
      </c>
      <c r="C134" s="259" t="s">
        <v>1566</v>
      </c>
      <c r="D134" s="261"/>
      <c r="E134" s="256" t="s">
        <v>1754</v>
      </c>
      <c r="F134" s="256" t="s">
        <v>1567</v>
      </c>
      <c r="G134" s="256" t="s">
        <v>543</v>
      </c>
      <c r="H134" s="262">
        <v>100</v>
      </c>
      <c r="I134" s="262">
        <v>2017</v>
      </c>
      <c r="J134" s="263">
        <v>43678</v>
      </c>
      <c r="K134" s="263">
        <v>47118</v>
      </c>
      <c r="L134" s="297">
        <v>100</v>
      </c>
      <c r="M134" s="271">
        <v>100</v>
      </c>
      <c r="N134" s="271">
        <v>100</v>
      </c>
      <c r="O134" s="271">
        <v>100</v>
      </c>
      <c r="P134" s="271">
        <v>100</v>
      </c>
      <c r="Q134" s="271">
        <v>100</v>
      </c>
      <c r="R134" s="271">
        <v>100</v>
      </c>
      <c r="S134" s="271">
        <v>100</v>
      </c>
      <c r="T134" s="271">
        <v>100</v>
      </c>
      <c r="U134" s="271">
        <v>100</v>
      </c>
      <c r="V134" s="271">
        <v>100</v>
      </c>
      <c r="W134" s="161">
        <v>0</v>
      </c>
      <c r="X134" s="161"/>
      <c r="Y134" s="161"/>
      <c r="Z134" s="162"/>
      <c r="AA134" s="161"/>
      <c r="AB134" s="161"/>
      <c r="AC134" s="161"/>
      <c r="AD134" s="162">
        <v>0</v>
      </c>
      <c r="AE134" s="161"/>
      <c r="AF134" s="161"/>
      <c r="AG134" s="161"/>
      <c r="AH134" s="162">
        <v>0</v>
      </c>
      <c r="AI134" s="161"/>
      <c r="AJ134" s="161"/>
      <c r="AK134" s="161"/>
      <c r="AL134" s="162"/>
      <c r="AM134" s="161"/>
      <c r="AN134" s="161"/>
      <c r="AO134" s="161"/>
      <c r="AP134" s="162"/>
      <c r="AQ134" s="161"/>
      <c r="AR134" s="161"/>
      <c r="AS134" s="161"/>
      <c r="AT134" s="162"/>
      <c r="AU134" s="161"/>
      <c r="AV134" s="161"/>
      <c r="AW134" s="161"/>
      <c r="AX134" s="162"/>
      <c r="AY134" s="161"/>
      <c r="AZ134" s="161"/>
      <c r="BA134" s="161"/>
      <c r="BB134" s="162"/>
      <c r="BC134" s="161"/>
      <c r="BD134" s="161"/>
      <c r="BE134" s="161"/>
      <c r="BF134" s="162"/>
      <c r="BG134" s="162"/>
      <c r="BH134" s="162"/>
      <c r="BI134" s="161"/>
      <c r="BJ134" s="162"/>
      <c r="BK134" s="162">
        <f t="shared" si="2"/>
        <v>0</v>
      </c>
      <c r="BL134" s="163" t="s">
        <v>607</v>
      </c>
      <c r="BM134" s="163" t="s">
        <v>608</v>
      </c>
      <c r="BN134" s="163" t="s">
        <v>609</v>
      </c>
      <c r="BO134" s="163" t="s">
        <v>610</v>
      </c>
      <c r="BP134" s="163" t="s">
        <v>611</v>
      </c>
      <c r="BQ134" s="163" t="s">
        <v>1718</v>
      </c>
    </row>
    <row r="135" spans="1:69" ht="15.65" customHeight="1">
      <c r="A135" s="259" t="s">
        <v>280</v>
      </c>
      <c r="B135" s="260" t="s">
        <v>544</v>
      </c>
      <c r="C135" s="259" t="s">
        <v>545</v>
      </c>
      <c r="D135" s="261" t="s">
        <v>619</v>
      </c>
      <c r="E135" s="256" t="s">
        <v>547</v>
      </c>
      <c r="F135" s="256" t="s">
        <v>548</v>
      </c>
      <c r="G135" s="256" t="s">
        <v>245</v>
      </c>
      <c r="H135" s="262">
        <v>92</v>
      </c>
      <c r="I135" s="262" t="s">
        <v>549</v>
      </c>
      <c r="J135" s="263">
        <v>43678</v>
      </c>
      <c r="K135" s="263">
        <v>47118</v>
      </c>
      <c r="L135" s="293">
        <v>75.363636363636374</v>
      </c>
      <c r="M135" s="293">
        <v>77.545454545454561</v>
      </c>
      <c r="N135" s="293">
        <v>79.727272727272748</v>
      </c>
      <c r="O135" s="293">
        <v>81.909090909090935</v>
      </c>
      <c r="P135" s="293">
        <v>84.090909090909122</v>
      </c>
      <c r="Q135" s="293">
        <v>86.272727272727309</v>
      </c>
      <c r="R135" s="293">
        <v>88.454545454545496</v>
      </c>
      <c r="S135" s="293">
        <v>90.636363636363683</v>
      </c>
      <c r="T135" s="293">
        <v>92.81818181818187</v>
      </c>
      <c r="U135" s="271">
        <v>95.000000000000057</v>
      </c>
      <c r="V135" s="271">
        <v>95</v>
      </c>
      <c r="W135" s="161">
        <v>65313498.640000001</v>
      </c>
      <c r="X135" s="161">
        <v>65313498.640000001</v>
      </c>
      <c r="Y135" s="161" t="s">
        <v>606</v>
      </c>
      <c r="Z135" s="162">
        <v>1180</v>
      </c>
      <c r="AA135" s="161"/>
      <c r="AB135" s="161"/>
      <c r="AC135" s="161"/>
      <c r="AD135" s="162">
        <v>1180</v>
      </c>
      <c r="AE135" s="161"/>
      <c r="AF135" s="161"/>
      <c r="AG135" s="161"/>
      <c r="AH135" s="162">
        <v>1180</v>
      </c>
      <c r="AI135" s="161"/>
      <c r="AJ135" s="161"/>
      <c r="AK135" s="161"/>
      <c r="AL135" s="162"/>
      <c r="AM135" s="161"/>
      <c r="AN135" s="161"/>
      <c r="AO135" s="161"/>
      <c r="AP135" s="162"/>
      <c r="AQ135" s="161"/>
      <c r="AR135" s="161"/>
      <c r="AS135" s="161"/>
      <c r="AT135" s="162"/>
      <c r="AU135" s="161"/>
      <c r="AV135" s="161"/>
      <c r="AW135" s="161"/>
      <c r="AX135" s="162"/>
      <c r="AY135" s="161"/>
      <c r="AZ135" s="161"/>
      <c r="BA135" s="161"/>
      <c r="BB135" s="162"/>
      <c r="BC135" s="161"/>
      <c r="BD135" s="161"/>
      <c r="BE135" s="161"/>
      <c r="BF135" s="162"/>
      <c r="BG135" s="162"/>
      <c r="BH135" s="162"/>
      <c r="BI135" s="161"/>
      <c r="BJ135" s="162"/>
      <c r="BK135" s="162">
        <f t="shared" si="2"/>
        <v>65313498.640000001</v>
      </c>
      <c r="BL135" s="163" t="s">
        <v>607</v>
      </c>
      <c r="BM135" s="163" t="s">
        <v>608</v>
      </c>
      <c r="BN135" s="163" t="s">
        <v>609</v>
      </c>
      <c r="BO135" s="163" t="s">
        <v>610</v>
      </c>
      <c r="BP135" s="163" t="s">
        <v>611</v>
      </c>
      <c r="BQ135" s="163" t="s">
        <v>1718</v>
      </c>
    </row>
    <row r="136" spans="1:69" ht="15.65" customHeight="1">
      <c r="A136" s="259" t="s">
        <v>280</v>
      </c>
      <c r="B136" s="260" t="s">
        <v>550</v>
      </c>
      <c r="C136" s="259" t="s">
        <v>551</v>
      </c>
      <c r="D136" s="261" t="s">
        <v>620</v>
      </c>
      <c r="E136" s="256" t="s">
        <v>553</v>
      </c>
      <c r="F136" s="256" t="s">
        <v>554</v>
      </c>
      <c r="G136" s="256" t="s">
        <v>555</v>
      </c>
      <c r="H136" s="262">
        <v>0</v>
      </c>
      <c r="I136" s="262">
        <v>2018</v>
      </c>
      <c r="J136" s="263">
        <v>43678</v>
      </c>
      <c r="K136" s="263">
        <v>47118</v>
      </c>
      <c r="L136" s="271">
        <v>1</v>
      </c>
      <c r="M136" s="271">
        <v>1</v>
      </c>
      <c r="N136" s="271">
        <v>1</v>
      </c>
      <c r="O136" s="271">
        <v>1</v>
      </c>
      <c r="P136" s="271">
        <v>1</v>
      </c>
      <c r="Q136" s="271">
        <v>1</v>
      </c>
      <c r="R136" s="271">
        <v>1</v>
      </c>
      <c r="S136" s="271">
        <v>1</v>
      </c>
      <c r="T136" s="271">
        <v>1</v>
      </c>
      <c r="U136" s="271">
        <v>1</v>
      </c>
      <c r="V136" s="271">
        <v>1</v>
      </c>
      <c r="W136" s="161"/>
      <c r="X136" s="161"/>
      <c r="Y136" s="161"/>
      <c r="Z136" s="162"/>
      <c r="AA136" s="161"/>
      <c r="AB136" s="161"/>
      <c r="AC136" s="161"/>
      <c r="AD136" s="162">
        <v>0</v>
      </c>
      <c r="AE136" s="161"/>
      <c r="AF136" s="161"/>
      <c r="AG136" s="161"/>
      <c r="AH136" s="162">
        <v>0</v>
      </c>
      <c r="AI136" s="161"/>
      <c r="AJ136" s="161"/>
      <c r="AK136" s="161"/>
      <c r="AL136" s="162"/>
      <c r="AM136" s="161"/>
      <c r="AN136" s="161"/>
      <c r="AO136" s="161"/>
      <c r="AP136" s="162"/>
      <c r="AQ136" s="161"/>
      <c r="AR136" s="161"/>
      <c r="AS136" s="161"/>
      <c r="AT136" s="162"/>
      <c r="AU136" s="161"/>
      <c r="AV136" s="161"/>
      <c r="AW136" s="161"/>
      <c r="AX136" s="162"/>
      <c r="AY136" s="161"/>
      <c r="AZ136" s="161"/>
      <c r="BA136" s="161"/>
      <c r="BB136" s="162"/>
      <c r="BC136" s="161"/>
      <c r="BD136" s="161"/>
      <c r="BE136" s="161"/>
      <c r="BF136" s="162"/>
      <c r="BG136" s="162"/>
      <c r="BH136" s="162"/>
      <c r="BI136" s="161"/>
      <c r="BJ136" s="162"/>
      <c r="BK136" s="162">
        <f t="shared" si="2"/>
        <v>0</v>
      </c>
      <c r="BL136" s="163" t="s">
        <v>613</v>
      </c>
      <c r="BM136" s="163" t="s">
        <v>614</v>
      </c>
      <c r="BN136" s="163" t="s">
        <v>615</v>
      </c>
      <c r="BO136" s="163" t="s">
        <v>616</v>
      </c>
      <c r="BP136" s="163" t="s">
        <v>617</v>
      </c>
      <c r="BQ136" s="163" t="s">
        <v>1718</v>
      </c>
    </row>
    <row r="137" spans="1:69" ht="15.65" customHeight="1">
      <c r="A137" s="259" t="s">
        <v>280</v>
      </c>
      <c r="B137" s="260" t="s">
        <v>560</v>
      </c>
      <c r="C137" s="259" t="s">
        <v>561</v>
      </c>
      <c r="D137" s="261" t="s">
        <v>621</v>
      </c>
      <c r="E137" s="256" t="s">
        <v>563</v>
      </c>
      <c r="F137" s="256" t="s">
        <v>564</v>
      </c>
      <c r="G137" s="256" t="s">
        <v>565</v>
      </c>
      <c r="H137" s="262">
        <v>6</v>
      </c>
      <c r="I137" s="262">
        <v>2018</v>
      </c>
      <c r="J137" s="263">
        <v>43678</v>
      </c>
      <c r="K137" s="263">
        <v>47118</v>
      </c>
      <c r="L137" s="271">
        <v>1</v>
      </c>
      <c r="M137" s="271">
        <v>1</v>
      </c>
      <c r="N137" s="271">
        <v>1</v>
      </c>
      <c r="O137" s="271">
        <v>1</v>
      </c>
      <c r="P137" s="271">
        <v>1</v>
      </c>
      <c r="Q137" s="271">
        <v>1</v>
      </c>
      <c r="R137" s="271">
        <v>1</v>
      </c>
      <c r="S137" s="271">
        <v>1</v>
      </c>
      <c r="T137" s="271">
        <v>1</v>
      </c>
      <c r="U137" s="271">
        <v>1</v>
      </c>
      <c r="V137" s="271">
        <v>1</v>
      </c>
      <c r="W137" s="161">
        <v>0</v>
      </c>
      <c r="X137" s="161"/>
      <c r="Y137" s="161"/>
      <c r="Z137" s="162"/>
      <c r="AA137" s="161">
        <v>0</v>
      </c>
      <c r="AB137" s="161"/>
      <c r="AC137" s="161"/>
      <c r="AD137" s="162">
        <v>0</v>
      </c>
      <c r="AE137" s="161">
        <v>0</v>
      </c>
      <c r="AF137" s="161"/>
      <c r="AG137" s="161"/>
      <c r="AH137" s="162">
        <v>0</v>
      </c>
      <c r="AI137" s="161"/>
      <c r="AJ137" s="161"/>
      <c r="AK137" s="161"/>
      <c r="AL137" s="162"/>
      <c r="AM137" s="161"/>
      <c r="AN137" s="161"/>
      <c r="AO137" s="161"/>
      <c r="AP137" s="162"/>
      <c r="AQ137" s="161"/>
      <c r="AR137" s="161"/>
      <c r="AS137" s="161"/>
      <c r="AT137" s="162"/>
      <c r="AU137" s="161"/>
      <c r="AV137" s="161"/>
      <c r="AW137" s="161"/>
      <c r="AX137" s="162"/>
      <c r="AY137" s="161"/>
      <c r="AZ137" s="161"/>
      <c r="BA137" s="161"/>
      <c r="BB137" s="162"/>
      <c r="BC137" s="161"/>
      <c r="BD137" s="161"/>
      <c r="BE137" s="161"/>
      <c r="BF137" s="162"/>
      <c r="BG137" s="162"/>
      <c r="BH137" s="162"/>
      <c r="BI137" s="161"/>
      <c r="BJ137" s="162"/>
      <c r="BK137" s="162">
        <f t="shared" si="2"/>
        <v>0</v>
      </c>
      <c r="BL137" s="163" t="s">
        <v>607</v>
      </c>
      <c r="BM137" s="163" t="s">
        <v>608</v>
      </c>
      <c r="BN137" s="163" t="s">
        <v>609</v>
      </c>
      <c r="BO137" s="163" t="s">
        <v>610</v>
      </c>
      <c r="BP137" s="163" t="s">
        <v>611</v>
      </c>
      <c r="BQ137" s="163" t="s">
        <v>1718</v>
      </c>
    </row>
    <row r="138" spans="1:69" ht="15.65" customHeight="1">
      <c r="A138" s="259" t="s">
        <v>280</v>
      </c>
      <c r="B138" s="260" t="s">
        <v>566</v>
      </c>
      <c r="C138" s="259" t="s">
        <v>1756</v>
      </c>
      <c r="D138" s="261"/>
      <c r="E138" s="256" t="s">
        <v>1717</v>
      </c>
      <c r="F138" s="256" t="s">
        <v>1664</v>
      </c>
      <c r="G138" s="256" t="s">
        <v>624</v>
      </c>
      <c r="H138" s="262">
        <v>0</v>
      </c>
      <c r="I138" s="262">
        <v>2018</v>
      </c>
      <c r="J138" s="263">
        <v>43678</v>
      </c>
      <c r="K138" s="263">
        <v>47118</v>
      </c>
      <c r="L138" s="271">
        <v>0</v>
      </c>
      <c r="M138" s="271">
        <v>0</v>
      </c>
      <c r="N138" s="271">
        <v>1</v>
      </c>
      <c r="O138" s="271">
        <v>1</v>
      </c>
      <c r="P138" s="271">
        <v>1</v>
      </c>
      <c r="Q138" s="271">
        <v>1</v>
      </c>
      <c r="R138" s="271">
        <v>1</v>
      </c>
      <c r="S138" s="271">
        <v>1</v>
      </c>
      <c r="T138" s="271">
        <v>1</v>
      </c>
      <c r="U138" s="271">
        <v>1</v>
      </c>
      <c r="V138" s="271">
        <v>1</v>
      </c>
      <c r="W138" s="161">
        <v>0</v>
      </c>
      <c r="X138" s="161"/>
      <c r="Y138" s="161"/>
      <c r="Z138" s="162"/>
      <c r="AA138" s="161">
        <v>0</v>
      </c>
      <c r="AB138" s="161"/>
      <c r="AC138" s="161"/>
      <c r="AD138" s="162">
        <v>0</v>
      </c>
      <c r="AE138" s="161">
        <v>0</v>
      </c>
      <c r="AF138" s="161"/>
      <c r="AG138" s="161"/>
      <c r="AH138" s="162">
        <v>0</v>
      </c>
      <c r="AI138" s="161"/>
      <c r="AJ138" s="161"/>
      <c r="AK138" s="161"/>
      <c r="AL138" s="162"/>
      <c r="AM138" s="161"/>
      <c r="AN138" s="161"/>
      <c r="AO138" s="161"/>
      <c r="AP138" s="162"/>
      <c r="AQ138" s="161"/>
      <c r="AR138" s="161"/>
      <c r="AS138" s="161"/>
      <c r="AT138" s="162"/>
      <c r="AU138" s="161"/>
      <c r="AV138" s="161"/>
      <c r="AW138" s="161"/>
      <c r="AX138" s="162"/>
      <c r="AY138" s="161"/>
      <c r="AZ138" s="161"/>
      <c r="BA138" s="161"/>
      <c r="BB138" s="162"/>
      <c r="BC138" s="161"/>
      <c r="BD138" s="161"/>
      <c r="BE138" s="161"/>
      <c r="BF138" s="162"/>
      <c r="BG138" s="162"/>
      <c r="BH138" s="162"/>
      <c r="BI138" s="161"/>
      <c r="BJ138" s="162"/>
      <c r="BK138" s="162">
        <f t="shared" si="2"/>
        <v>0</v>
      </c>
      <c r="BL138" s="163" t="s">
        <v>607</v>
      </c>
      <c r="BM138" s="163" t="s">
        <v>608</v>
      </c>
      <c r="BN138" s="163" t="s">
        <v>609</v>
      </c>
      <c r="BO138" s="163" t="s">
        <v>610</v>
      </c>
      <c r="BP138" s="163" t="s">
        <v>611</v>
      </c>
      <c r="BQ138" s="163" t="s">
        <v>1718</v>
      </c>
    </row>
    <row r="139" spans="1:69" ht="15.65" customHeight="1">
      <c r="A139" s="259" t="s">
        <v>281</v>
      </c>
      <c r="B139" s="260" t="s">
        <v>513</v>
      </c>
      <c r="C139" s="259" t="s">
        <v>514</v>
      </c>
      <c r="D139" s="261" t="s">
        <v>591</v>
      </c>
      <c r="E139" s="256" t="s">
        <v>516</v>
      </c>
      <c r="F139" s="256" t="s">
        <v>517</v>
      </c>
      <c r="G139" s="256" t="s">
        <v>518</v>
      </c>
      <c r="H139" s="262">
        <v>1</v>
      </c>
      <c r="I139" s="262">
        <v>2018</v>
      </c>
      <c r="J139" s="263">
        <v>43678</v>
      </c>
      <c r="K139" s="263">
        <v>47118</v>
      </c>
      <c r="L139" s="271">
        <v>1</v>
      </c>
      <c r="M139" s="271">
        <v>1</v>
      </c>
      <c r="N139" s="271">
        <v>1</v>
      </c>
      <c r="O139" s="271">
        <v>1</v>
      </c>
      <c r="P139" s="271">
        <v>1</v>
      </c>
      <c r="Q139" s="271">
        <v>1</v>
      </c>
      <c r="R139" s="271">
        <v>1</v>
      </c>
      <c r="S139" s="271">
        <v>1</v>
      </c>
      <c r="T139" s="271">
        <v>1</v>
      </c>
      <c r="U139" s="271">
        <v>1</v>
      </c>
      <c r="V139" s="271">
        <v>1</v>
      </c>
      <c r="W139" s="161">
        <v>121943265.59999999</v>
      </c>
      <c r="X139" s="161">
        <v>121943265.59999999</v>
      </c>
      <c r="Y139" s="161" t="s">
        <v>592</v>
      </c>
      <c r="Z139" s="162">
        <v>1037</v>
      </c>
      <c r="AA139" s="161">
        <v>126820996.22399999</v>
      </c>
      <c r="AB139" s="161">
        <v>126820996.22399999</v>
      </c>
      <c r="AC139" s="161" t="s">
        <v>592</v>
      </c>
      <c r="AD139" s="162">
        <v>1037</v>
      </c>
      <c r="AE139" s="161">
        <v>131893836.07295999</v>
      </c>
      <c r="AF139" s="161"/>
      <c r="AG139" s="161" t="s">
        <v>592</v>
      </c>
      <c r="AH139" s="162">
        <v>1037</v>
      </c>
      <c r="AI139" s="161">
        <v>137169589.51587838</v>
      </c>
      <c r="AJ139" s="161"/>
      <c r="AK139" s="161" t="s">
        <v>592</v>
      </c>
      <c r="AL139" s="162">
        <v>1037</v>
      </c>
      <c r="AM139" s="161">
        <v>142656373.09651351</v>
      </c>
      <c r="AN139" s="161"/>
      <c r="AO139" s="161" t="s">
        <v>592</v>
      </c>
      <c r="AP139" s="162">
        <v>1037</v>
      </c>
      <c r="AQ139" s="161">
        <v>148362628.02037406</v>
      </c>
      <c r="AR139" s="161"/>
      <c r="AS139" s="161" t="s">
        <v>592</v>
      </c>
      <c r="AT139" s="162">
        <v>1037</v>
      </c>
      <c r="AU139" s="161">
        <v>154297133.14118901</v>
      </c>
      <c r="AV139" s="161"/>
      <c r="AW139" s="161" t="s">
        <v>592</v>
      </c>
      <c r="AX139" s="162">
        <v>1037</v>
      </c>
      <c r="AY139" s="161">
        <v>160469018.46683657</v>
      </c>
      <c r="AZ139" s="161"/>
      <c r="BA139" s="161" t="s">
        <v>592</v>
      </c>
      <c r="BB139" s="162">
        <v>1037</v>
      </c>
      <c r="BC139" s="161">
        <v>166887779.20551002</v>
      </c>
      <c r="BD139" s="161"/>
      <c r="BE139" s="161" t="s">
        <v>592</v>
      </c>
      <c r="BF139" s="162">
        <v>1037</v>
      </c>
      <c r="BG139" s="162">
        <v>173563290.37373042</v>
      </c>
      <c r="BH139" s="162"/>
      <c r="BI139" s="161" t="s">
        <v>592</v>
      </c>
      <c r="BJ139" s="162">
        <v>1037</v>
      </c>
      <c r="BK139" s="162">
        <f t="shared" si="2"/>
        <v>1464063909.7169921</v>
      </c>
      <c r="BL139" s="163" t="s">
        <v>593</v>
      </c>
      <c r="BM139" s="163" t="s">
        <v>594</v>
      </c>
      <c r="BN139" s="163" t="s">
        <v>595</v>
      </c>
      <c r="BO139" s="163" t="s">
        <v>596</v>
      </c>
      <c r="BP139" s="163" t="s">
        <v>597</v>
      </c>
      <c r="BQ139" s="163" t="s">
        <v>1721</v>
      </c>
    </row>
    <row r="140" spans="1:69" ht="15.65" customHeight="1">
      <c r="A140" s="259" t="s">
        <v>281</v>
      </c>
      <c r="B140" s="260" t="s">
        <v>1471</v>
      </c>
      <c r="C140" s="259" t="s">
        <v>535</v>
      </c>
      <c r="D140" s="261" t="s">
        <v>598</v>
      </c>
      <c r="E140" s="256" t="s">
        <v>537</v>
      </c>
      <c r="F140" s="256" t="s">
        <v>538</v>
      </c>
      <c r="G140" s="256" t="s">
        <v>539</v>
      </c>
      <c r="H140" s="262">
        <v>0</v>
      </c>
      <c r="I140" s="262">
        <v>2017</v>
      </c>
      <c r="J140" s="263">
        <v>43678</v>
      </c>
      <c r="K140" s="263">
        <v>47118</v>
      </c>
      <c r="L140" s="271">
        <v>1</v>
      </c>
      <c r="M140" s="271">
        <v>1</v>
      </c>
      <c r="N140" s="271">
        <v>1</v>
      </c>
      <c r="O140" s="271">
        <v>1</v>
      </c>
      <c r="P140" s="271">
        <v>1</v>
      </c>
      <c r="Q140" s="271">
        <v>1</v>
      </c>
      <c r="R140" s="271">
        <v>1</v>
      </c>
      <c r="S140" s="271">
        <v>1</v>
      </c>
      <c r="T140" s="271">
        <v>1</v>
      </c>
      <c r="U140" s="271">
        <v>1</v>
      </c>
      <c r="V140" s="271">
        <v>1</v>
      </c>
      <c r="W140" s="161"/>
      <c r="X140" s="161"/>
      <c r="Y140" s="161" t="s">
        <v>592</v>
      </c>
      <c r="Z140" s="162">
        <v>1037</v>
      </c>
      <c r="AA140" s="161"/>
      <c r="AB140" s="161"/>
      <c r="AC140" s="161"/>
      <c r="AD140" s="162">
        <v>1037</v>
      </c>
      <c r="AE140" s="161"/>
      <c r="AF140" s="161"/>
      <c r="AG140" s="161"/>
      <c r="AH140" s="162">
        <v>1037</v>
      </c>
      <c r="AI140" s="161"/>
      <c r="AJ140" s="161"/>
      <c r="AK140" s="161"/>
      <c r="AL140" s="162">
        <v>1037</v>
      </c>
      <c r="AM140" s="161"/>
      <c r="AN140" s="161"/>
      <c r="AO140" s="161"/>
      <c r="AP140" s="162">
        <v>1037</v>
      </c>
      <c r="AQ140" s="161"/>
      <c r="AR140" s="161"/>
      <c r="AS140" s="161"/>
      <c r="AT140" s="162">
        <v>1037</v>
      </c>
      <c r="AU140" s="161"/>
      <c r="AV140" s="161"/>
      <c r="AW140" s="161"/>
      <c r="AX140" s="162">
        <v>1037</v>
      </c>
      <c r="AY140" s="161"/>
      <c r="AZ140" s="161"/>
      <c r="BA140" s="161"/>
      <c r="BB140" s="162">
        <v>1037</v>
      </c>
      <c r="BC140" s="161"/>
      <c r="BD140" s="161"/>
      <c r="BE140" s="161"/>
      <c r="BF140" s="162">
        <v>1037</v>
      </c>
      <c r="BG140" s="162"/>
      <c r="BH140" s="162"/>
      <c r="BI140" s="161"/>
      <c r="BJ140" s="162">
        <v>1037</v>
      </c>
      <c r="BK140" s="162">
        <f t="shared" si="2"/>
        <v>0</v>
      </c>
      <c r="BL140" s="163" t="s">
        <v>593</v>
      </c>
      <c r="BM140" s="163" t="s">
        <v>594</v>
      </c>
      <c r="BN140" s="163" t="s">
        <v>595</v>
      </c>
      <c r="BO140" s="163" t="s">
        <v>596</v>
      </c>
      <c r="BP140" s="163" t="s">
        <v>597</v>
      </c>
      <c r="BQ140" s="163" t="s">
        <v>1721</v>
      </c>
    </row>
    <row r="141" spans="1:69" ht="15.65" customHeight="1">
      <c r="A141" s="259" t="s">
        <v>281</v>
      </c>
      <c r="B141" s="260" t="s">
        <v>541</v>
      </c>
      <c r="C141" s="259" t="s">
        <v>1566</v>
      </c>
      <c r="D141" s="261" t="s">
        <v>599</v>
      </c>
      <c r="E141" s="256" t="s">
        <v>1754</v>
      </c>
      <c r="F141" s="256" t="s">
        <v>1567</v>
      </c>
      <c r="G141" s="256" t="s">
        <v>543</v>
      </c>
      <c r="H141" s="262">
        <v>100</v>
      </c>
      <c r="I141" s="262">
        <v>2018</v>
      </c>
      <c r="J141" s="263">
        <v>43678</v>
      </c>
      <c r="K141" s="263">
        <v>47118</v>
      </c>
      <c r="L141" s="297">
        <v>100</v>
      </c>
      <c r="M141" s="271">
        <v>100</v>
      </c>
      <c r="N141" s="271">
        <v>100</v>
      </c>
      <c r="O141" s="271">
        <v>100</v>
      </c>
      <c r="P141" s="271">
        <v>100</v>
      </c>
      <c r="Q141" s="271">
        <v>100</v>
      </c>
      <c r="R141" s="271">
        <v>100</v>
      </c>
      <c r="S141" s="271">
        <v>100</v>
      </c>
      <c r="T141" s="271">
        <v>100</v>
      </c>
      <c r="U141" s="271">
        <v>100</v>
      </c>
      <c r="V141" s="271">
        <v>100</v>
      </c>
      <c r="W141" s="161" t="s">
        <v>1720</v>
      </c>
      <c r="X141" s="161" t="s">
        <v>1720</v>
      </c>
      <c r="Y141" s="161" t="s">
        <v>592</v>
      </c>
      <c r="Z141" s="162">
        <v>1037</v>
      </c>
      <c r="AA141" s="161">
        <v>3569280</v>
      </c>
      <c r="AB141" s="161">
        <v>3569280</v>
      </c>
      <c r="AC141" s="161" t="s">
        <v>600</v>
      </c>
      <c r="AD141" s="162">
        <v>1037</v>
      </c>
      <c r="AE141" s="161">
        <v>3712051.2000000002</v>
      </c>
      <c r="AF141" s="161"/>
      <c r="AG141" s="161" t="s">
        <v>600</v>
      </c>
      <c r="AH141" s="162">
        <v>1037</v>
      </c>
      <c r="AI141" s="161">
        <v>3860533.2480000001</v>
      </c>
      <c r="AJ141" s="161"/>
      <c r="AK141" s="161" t="s">
        <v>600</v>
      </c>
      <c r="AL141" s="162">
        <v>1037</v>
      </c>
      <c r="AM141" s="161">
        <v>4014954.5779200001</v>
      </c>
      <c r="AN141" s="161"/>
      <c r="AO141" s="161" t="s">
        <v>600</v>
      </c>
      <c r="AP141" s="162">
        <v>1037</v>
      </c>
      <c r="AQ141" s="161">
        <v>4175552.7610368002</v>
      </c>
      <c r="AR141" s="161"/>
      <c r="AS141" s="161" t="s">
        <v>600</v>
      </c>
      <c r="AT141" s="162">
        <v>1037</v>
      </c>
      <c r="AU141" s="161">
        <v>4342574.8714782726</v>
      </c>
      <c r="AV141" s="161"/>
      <c r="AW141" s="161" t="s">
        <v>600</v>
      </c>
      <c r="AX141" s="162">
        <v>1037</v>
      </c>
      <c r="AY141" s="161">
        <v>4516277.8663374037</v>
      </c>
      <c r="AZ141" s="161"/>
      <c r="BA141" s="161" t="s">
        <v>600</v>
      </c>
      <c r="BB141" s="162">
        <v>1037</v>
      </c>
      <c r="BC141" s="161">
        <v>4696928.9809908997</v>
      </c>
      <c r="BD141" s="161"/>
      <c r="BE141" s="161" t="s">
        <v>600</v>
      </c>
      <c r="BF141" s="162">
        <v>1037</v>
      </c>
      <c r="BG141" s="162">
        <v>4884806.1402305355</v>
      </c>
      <c r="BH141" s="162"/>
      <c r="BI141" s="161" t="s">
        <v>600</v>
      </c>
      <c r="BJ141" s="162">
        <v>1037</v>
      </c>
      <c r="BK141" s="162">
        <f t="shared" si="2"/>
        <v>37772959.645993918</v>
      </c>
      <c r="BL141" s="163" t="s">
        <v>593</v>
      </c>
      <c r="BM141" s="163" t="s">
        <v>594</v>
      </c>
      <c r="BN141" s="163" t="s">
        <v>595</v>
      </c>
      <c r="BO141" s="163" t="s">
        <v>596</v>
      </c>
      <c r="BP141" s="163" t="s">
        <v>597</v>
      </c>
      <c r="BQ141" s="163" t="s">
        <v>1721</v>
      </c>
    </row>
    <row r="142" spans="1:69" ht="15.65" customHeight="1">
      <c r="A142" s="259" t="s">
        <v>281</v>
      </c>
      <c r="B142" s="260" t="s">
        <v>544</v>
      </c>
      <c r="C142" s="259" t="s">
        <v>545</v>
      </c>
      <c r="D142" s="261"/>
      <c r="E142" s="256" t="s">
        <v>547</v>
      </c>
      <c r="F142" s="256" t="s">
        <v>548</v>
      </c>
      <c r="G142" s="256" t="s">
        <v>245</v>
      </c>
      <c r="H142" s="262">
        <v>49.1</v>
      </c>
      <c r="I142" s="262" t="s">
        <v>549</v>
      </c>
      <c r="J142" s="263">
        <v>43678</v>
      </c>
      <c r="K142" s="263">
        <v>47118</v>
      </c>
      <c r="L142" s="293">
        <v>75.363636363636374</v>
      </c>
      <c r="M142" s="293">
        <v>77.545454545454561</v>
      </c>
      <c r="N142" s="293">
        <v>79.727272727272748</v>
      </c>
      <c r="O142" s="293">
        <v>81.909090909090935</v>
      </c>
      <c r="P142" s="293">
        <v>84.090909090909122</v>
      </c>
      <c r="Q142" s="293">
        <v>86.272727272727309</v>
      </c>
      <c r="R142" s="293">
        <v>88.454545454545496</v>
      </c>
      <c r="S142" s="293">
        <v>90.636363636363683</v>
      </c>
      <c r="T142" s="293">
        <v>92.81818181818187</v>
      </c>
      <c r="U142" s="271">
        <v>95.000000000000057</v>
      </c>
      <c r="V142" s="271">
        <v>95</v>
      </c>
      <c r="W142" s="161">
        <v>60727680</v>
      </c>
      <c r="X142" s="161">
        <v>60727680</v>
      </c>
      <c r="Y142" s="161" t="s">
        <v>592</v>
      </c>
      <c r="Z142" s="162">
        <v>1037</v>
      </c>
      <c r="AA142" s="161">
        <v>63156787.200000003</v>
      </c>
      <c r="AB142" s="161">
        <v>63156787.200000003</v>
      </c>
      <c r="AC142" s="161" t="s">
        <v>601</v>
      </c>
      <c r="AD142" s="162">
        <v>1037</v>
      </c>
      <c r="AE142" s="161">
        <v>65683058.688000001</v>
      </c>
      <c r="AF142" s="161"/>
      <c r="AG142" s="161" t="s">
        <v>601</v>
      </c>
      <c r="AH142" s="162">
        <v>1037</v>
      </c>
      <c r="AI142" s="161">
        <v>68310381.035520002</v>
      </c>
      <c r="AJ142" s="161"/>
      <c r="AK142" s="161" t="s">
        <v>601</v>
      </c>
      <c r="AL142" s="162">
        <v>1037</v>
      </c>
      <c r="AM142" s="161">
        <v>71042796.276940808</v>
      </c>
      <c r="AN142" s="161"/>
      <c r="AO142" s="161" t="s">
        <v>601</v>
      </c>
      <c r="AP142" s="162">
        <v>1037</v>
      </c>
      <c r="AQ142" s="161">
        <v>73884508.128018439</v>
      </c>
      <c r="AR142" s="161"/>
      <c r="AS142" s="161" t="s">
        <v>601</v>
      </c>
      <c r="AT142" s="162">
        <v>1037</v>
      </c>
      <c r="AU142" s="161">
        <v>76839888.453139171</v>
      </c>
      <c r="AV142" s="161"/>
      <c r="AW142" s="161" t="s">
        <v>601</v>
      </c>
      <c r="AX142" s="162">
        <v>1037</v>
      </c>
      <c r="AY142" s="161">
        <v>79913483.991264731</v>
      </c>
      <c r="AZ142" s="161"/>
      <c r="BA142" s="161" t="s">
        <v>601</v>
      </c>
      <c r="BB142" s="162">
        <v>1037</v>
      </c>
      <c r="BC142" s="161">
        <v>83110023.350915313</v>
      </c>
      <c r="BD142" s="161"/>
      <c r="BE142" s="161" t="s">
        <v>601</v>
      </c>
      <c r="BF142" s="162">
        <v>1037</v>
      </c>
      <c r="BG142" s="162">
        <v>86434424.284951925</v>
      </c>
      <c r="BH142" s="162"/>
      <c r="BI142" s="161" t="s">
        <v>601</v>
      </c>
      <c r="BJ142" s="162">
        <v>1037</v>
      </c>
      <c r="BK142" s="162">
        <f t="shared" si="2"/>
        <v>729103031.40875041</v>
      </c>
      <c r="BL142" s="163" t="s">
        <v>593</v>
      </c>
      <c r="BM142" s="163" t="s">
        <v>594</v>
      </c>
      <c r="BN142" s="163" t="s">
        <v>595</v>
      </c>
      <c r="BO142" s="163" t="s">
        <v>596</v>
      </c>
      <c r="BP142" s="163" t="s">
        <v>597</v>
      </c>
      <c r="BQ142" s="163" t="s">
        <v>1721</v>
      </c>
    </row>
    <row r="143" spans="1:69" ht="15.65" customHeight="1">
      <c r="A143" s="259" t="s">
        <v>281</v>
      </c>
      <c r="B143" s="260" t="s">
        <v>560</v>
      </c>
      <c r="C143" s="259" t="s">
        <v>561</v>
      </c>
      <c r="D143" s="261" t="s">
        <v>1719</v>
      </c>
      <c r="E143" s="256" t="s">
        <v>563</v>
      </c>
      <c r="F143" s="256" t="s">
        <v>564</v>
      </c>
      <c r="G143" s="256" t="s">
        <v>565</v>
      </c>
      <c r="H143" s="262">
        <v>1</v>
      </c>
      <c r="I143" s="262">
        <v>2018</v>
      </c>
      <c r="J143" s="263">
        <v>43678</v>
      </c>
      <c r="K143" s="263">
        <v>47118</v>
      </c>
      <c r="L143" s="271">
        <v>1</v>
      </c>
      <c r="M143" s="271">
        <v>1</v>
      </c>
      <c r="N143" s="271">
        <v>1</v>
      </c>
      <c r="O143" s="271">
        <v>1</v>
      </c>
      <c r="P143" s="271">
        <v>1</v>
      </c>
      <c r="Q143" s="271">
        <v>1</v>
      </c>
      <c r="R143" s="271">
        <v>1</v>
      </c>
      <c r="S143" s="271">
        <v>1</v>
      </c>
      <c r="T143" s="271">
        <v>1</v>
      </c>
      <c r="U143" s="271">
        <v>1</v>
      </c>
      <c r="V143" s="271">
        <v>1</v>
      </c>
      <c r="W143" s="161">
        <v>289380000</v>
      </c>
      <c r="X143" s="161">
        <v>289380000</v>
      </c>
      <c r="Y143" s="161" t="s">
        <v>592</v>
      </c>
      <c r="Z143" s="162">
        <v>1037</v>
      </c>
      <c r="AA143" s="161">
        <v>300955200</v>
      </c>
      <c r="AB143" s="161">
        <v>300955200</v>
      </c>
      <c r="AC143" s="161" t="s">
        <v>602</v>
      </c>
      <c r="AD143" s="162">
        <v>1037</v>
      </c>
      <c r="AE143" s="161">
        <v>312993408</v>
      </c>
      <c r="AF143" s="161"/>
      <c r="AG143" s="161" t="s">
        <v>602</v>
      </c>
      <c r="AH143" s="162">
        <v>1037</v>
      </c>
      <c r="AI143" s="161">
        <v>325513144.31999999</v>
      </c>
      <c r="AJ143" s="161"/>
      <c r="AK143" s="161" t="s">
        <v>602</v>
      </c>
      <c r="AL143" s="162">
        <v>1037</v>
      </c>
      <c r="AM143" s="161">
        <v>338533670.09280002</v>
      </c>
      <c r="AN143" s="161"/>
      <c r="AO143" s="161" t="s">
        <v>602</v>
      </c>
      <c r="AP143" s="162">
        <v>1037</v>
      </c>
      <c r="AQ143" s="161">
        <v>352075016.89651203</v>
      </c>
      <c r="AR143" s="161"/>
      <c r="AS143" s="161" t="s">
        <v>602</v>
      </c>
      <c r="AT143" s="162">
        <v>1037</v>
      </c>
      <c r="AU143" s="161">
        <v>366158017.5723725</v>
      </c>
      <c r="AV143" s="161"/>
      <c r="AW143" s="161" t="s">
        <v>602</v>
      </c>
      <c r="AX143" s="162">
        <v>1037</v>
      </c>
      <c r="AY143" s="161">
        <v>380804338.27526742</v>
      </c>
      <c r="AZ143" s="161"/>
      <c r="BA143" s="161" t="s">
        <v>602</v>
      </c>
      <c r="BB143" s="162">
        <v>1037</v>
      </c>
      <c r="BC143" s="161">
        <v>396036511.80627811</v>
      </c>
      <c r="BD143" s="161"/>
      <c r="BE143" s="161" t="s">
        <v>602</v>
      </c>
      <c r="BF143" s="162">
        <v>1037</v>
      </c>
      <c r="BG143" s="162">
        <v>411877972.27852923</v>
      </c>
      <c r="BH143" s="162"/>
      <c r="BI143" s="161" t="s">
        <v>602</v>
      </c>
      <c r="BJ143" s="162">
        <v>1037</v>
      </c>
      <c r="BK143" s="162">
        <f t="shared" si="2"/>
        <v>3474327279.2417593</v>
      </c>
      <c r="BL143" s="163" t="s">
        <v>593</v>
      </c>
      <c r="BM143" s="163" t="s">
        <v>594</v>
      </c>
      <c r="BN143" s="163" t="s">
        <v>595</v>
      </c>
      <c r="BO143" s="163" t="s">
        <v>596</v>
      </c>
      <c r="BP143" s="163" t="s">
        <v>597</v>
      </c>
      <c r="BQ143" s="163" t="s">
        <v>1721</v>
      </c>
    </row>
    <row r="144" spans="1:69" ht="15.65" customHeight="1">
      <c r="A144" s="259" t="s">
        <v>281</v>
      </c>
      <c r="B144" s="260" t="s">
        <v>567</v>
      </c>
      <c r="C144" s="259" t="s">
        <v>568</v>
      </c>
      <c r="D144" s="261" t="s">
        <v>603</v>
      </c>
      <c r="E144" s="256" t="s">
        <v>569</v>
      </c>
      <c r="F144" s="256" t="s">
        <v>570</v>
      </c>
      <c r="G144" s="256" t="s">
        <v>571</v>
      </c>
      <c r="H144" s="262">
        <v>95</v>
      </c>
      <c r="I144" s="262">
        <v>2018</v>
      </c>
      <c r="J144" s="263">
        <v>43678</v>
      </c>
      <c r="K144" s="263">
        <v>47118</v>
      </c>
      <c r="L144" s="271">
        <v>95</v>
      </c>
      <c r="M144" s="297">
        <v>100</v>
      </c>
      <c r="N144" s="271">
        <v>100</v>
      </c>
      <c r="O144" s="271">
        <v>100</v>
      </c>
      <c r="P144" s="271">
        <v>100</v>
      </c>
      <c r="Q144" s="271">
        <v>100</v>
      </c>
      <c r="R144" s="271">
        <v>100</v>
      </c>
      <c r="S144" s="271">
        <v>100</v>
      </c>
      <c r="T144" s="271">
        <v>100</v>
      </c>
      <c r="U144" s="271">
        <v>100</v>
      </c>
      <c r="V144" s="271">
        <v>100</v>
      </c>
      <c r="W144" s="161">
        <v>0</v>
      </c>
      <c r="X144" s="161">
        <v>0</v>
      </c>
      <c r="Y144" s="161" t="s">
        <v>592</v>
      </c>
      <c r="Z144" s="162">
        <v>1037</v>
      </c>
      <c r="AA144" s="161">
        <v>0</v>
      </c>
      <c r="AB144" s="161">
        <v>0</v>
      </c>
      <c r="AC144" s="161"/>
      <c r="AD144" s="162">
        <v>1037</v>
      </c>
      <c r="AE144" s="161">
        <v>0</v>
      </c>
      <c r="AF144" s="161"/>
      <c r="AG144" s="161"/>
      <c r="AH144" s="162">
        <v>1037</v>
      </c>
      <c r="AI144" s="161">
        <v>0</v>
      </c>
      <c r="AJ144" s="161"/>
      <c r="AK144" s="161"/>
      <c r="AL144" s="162">
        <v>1037</v>
      </c>
      <c r="AM144" s="161">
        <v>0</v>
      </c>
      <c r="AN144" s="161"/>
      <c r="AO144" s="161"/>
      <c r="AP144" s="162">
        <v>1037</v>
      </c>
      <c r="AQ144" s="161">
        <v>0</v>
      </c>
      <c r="AR144" s="161"/>
      <c r="AS144" s="161"/>
      <c r="AT144" s="162">
        <v>1037</v>
      </c>
      <c r="AU144" s="161">
        <v>0</v>
      </c>
      <c r="AV144" s="161"/>
      <c r="AW144" s="161"/>
      <c r="AX144" s="162">
        <v>1037</v>
      </c>
      <c r="AY144" s="161">
        <v>0</v>
      </c>
      <c r="AZ144" s="161"/>
      <c r="BA144" s="161"/>
      <c r="BB144" s="162">
        <v>1037</v>
      </c>
      <c r="BC144" s="161">
        <v>0</v>
      </c>
      <c r="BD144" s="161"/>
      <c r="BE144" s="161"/>
      <c r="BF144" s="162">
        <v>1037</v>
      </c>
      <c r="BG144" s="162">
        <v>0</v>
      </c>
      <c r="BH144" s="162"/>
      <c r="BI144" s="161"/>
      <c r="BJ144" s="162">
        <v>1037</v>
      </c>
      <c r="BK144" s="162">
        <f t="shared" si="2"/>
        <v>0</v>
      </c>
      <c r="BL144" s="163" t="s">
        <v>593</v>
      </c>
      <c r="BM144" s="163" t="s">
        <v>594</v>
      </c>
      <c r="BN144" s="163" t="s">
        <v>595</v>
      </c>
      <c r="BO144" s="163" t="s">
        <v>596</v>
      </c>
      <c r="BP144" s="163" t="s">
        <v>597</v>
      </c>
      <c r="BQ144" s="163" t="s">
        <v>1721</v>
      </c>
    </row>
    <row r="145" spans="1:69" ht="15.65" customHeight="1">
      <c r="A145" s="259" t="s">
        <v>282</v>
      </c>
      <c r="B145" s="260" t="s">
        <v>513</v>
      </c>
      <c r="C145" s="259" t="s">
        <v>514</v>
      </c>
      <c r="D145" s="261" t="s">
        <v>952</v>
      </c>
      <c r="E145" s="256" t="s">
        <v>516</v>
      </c>
      <c r="F145" s="256" t="s">
        <v>517</v>
      </c>
      <c r="G145" s="256" t="s">
        <v>518</v>
      </c>
      <c r="H145" s="262">
        <v>0</v>
      </c>
      <c r="I145" s="262">
        <v>2018</v>
      </c>
      <c r="J145" s="263">
        <v>43678</v>
      </c>
      <c r="K145" s="263">
        <v>47118</v>
      </c>
      <c r="L145" s="271">
        <v>1</v>
      </c>
      <c r="M145" s="271">
        <v>1</v>
      </c>
      <c r="N145" s="271">
        <v>1</v>
      </c>
      <c r="O145" s="271">
        <v>1</v>
      </c>
      <c r="P145" s="271">
        <v>1</v>
      </c>
      <c r="Q145" s="271">
        <v>1</v>
      </c>
      <c r="R145" s="271">
        <v>1</v>
      </c>
      <c r="S145" s="271">
        <v>1</v>
      </c>
      <c r="T145" s="271">
        <v>1</v>
      </c>
      <c r="U145" s="271">
        <v>1</v>
      </c>
      <c r="V145" s="271">
        <v>1</v>
      </c>
      <c r="W145" s="161"/>
      <c r="X145" s="161"/>
      <c r="Y145" s="161"/>
      <c r="Z145" s="162"/>
      <c r="AA145" s="161"/>
      <c r="AB145" s="161"/>
      <c r="AC145" s="161"/>
      <c r="AD145" s="162"/>
      <c r="AE145" s="161"/>
      <c r="AF145" s="161"/>
      <c r="AG145" s="161"/>
      <c r="AH145" s="162"/>
      <c r="AI145" s="161"/>
      <c r="AJ145" s="161"/>
      <c r="AK145" s="161"/>
      <c r="AL145" s="162"/>
      <c r="AM145" s="161"/>
      <c r="AN145" s="161"/>
      <c r="AO145" s="161"/>
      <c r="AP145" s="162"/>
      <c r="AQ145" s="161"/>
      <c r="AR145" s="161"/>
      <c r="AS145" s="161"/>
      <c r="AT145" s="162"/>
      <c r="AU145" s="161"/>
      <c r="AV145" s="161"/>
      <c r="AW145" s="161"/>
      <c r="AX145" s="162"/>
      <c r="AY145" s="161"/>
      <c r="AZ145" s="161"/>
      <c r="BA145" s="161"/>
      <c r="BB145" s="162"/>
      <c r="BC145" s="161"/>
      <c r="BD145" s="161"/>
      <c r="BE145" s="161"/>
      <c r="BF145" s="162"/>
      <c r="BG145" s="162"/>
      <c r="BH145" s="162"/>
      <c r="BI145" s="161"/>
      <c r="BJ145" s="162"/>
      <c r="BK145" s="162">
        <f t="shared" si="2"/>
        <v>0</v>
      </c>
      <c r="BL145" s="163" t="s">
        <v>556</v>
      </c>
      <c r="BM145" s="163" t="s">
        <v>576</v>
      </c>
      <c r="BN145" s="163" t="s">
        <v>953</v>
      </c>
      <c r="BO145" s="163" t="s">
        <v>954</v>
      </c>
      <c r="BP145" s="163" t="s">
        <v>955</v>
      </c>
      <c r="BQ145" s="163" t="s">
        <v>1722</v>
      </c>
    </row>
    <row r="146" spans="1:69" ht="15.65" customHeight="1">
      <c r="A146" s="259" t="s">
        <v>282</v>
      </c>
      <c r="B146" s="260" t="s">
        <v>1471</v>
      </c>
      <c r="C146" s="259" t="s">
        <v>1575</v>
      </c>
      <c r="D146" s="261" t="s">
        <v>956</v>
      </c>
      <c r="E146" s="256" t="s">
        <v>537</v>
      </c>
      <c r="F146" s="256" t="s">
        <v>538</v>
      </c>
      <c r="G146" s="256" t="s">
        <v>539</v>
      </c>
      <c r="H146" s="262">
        <v>0</v>
      </c>
      <c r="I146" s="262">
        <v>2018</v>
      </c>
      <c r="J146" s="263">
        <v>43678</v>
      </c>
      <c r="K146" s="263">
        <v>47118</v>
      </c>
      <c r="L146" s="271">
        <v>1</v>
      </c>
      <c r="M146" s="271">
        <v>1</v>
      </c>
      <c r="N146" s="271">
        <v>1</v>
      </c>
      <c r="O146" s="271">
        <v>1</v>
      </c>
      <c r="P146" s="271">
        <v>1</v>
      </c>
      <c r="Q146" s="271">
        <v>1</v>
      </c>
      <c r="R146" s="271">
        <v>1</v>
      </c>
      <c r="S146" s="271">
        <v>1</v>
      </c>
      <c r="T146" s="271">
        <v>1</v>
      </c>
      <c r="U146" s="271">
        <v>1</v>
      </c>
      <c r="V146" s="271">
        <v>1</v>
      </c>
      <c r="W146" s="161"/>
      <c r="X146" s="161"/>
      <c r="Y146" s="161"/>
      <c r="Z146" s="162"/>
      <c r="AA146" s="161"/>
      <c r="AB146" s="161"/>
      <c r="AC146" s="161"/>
      <c r="AD146" s="162"/>
      <c r="AE146" s="161"/>
      <c r="AF146" s="161"/>
      <c r="AG146" s="161"/>
      <c r="AH146" s="162"/>
      <c r="AI146" s="161"/>
      <c r="AJ146" s="161"/>
      <c r="AK146" s="161"/>
      <c r="AL146" s="162"/>
      <c r="AM146" s="161"/>
      <c r="AN146" s="161"/>
      <c r="AO146" s="161"/>
      <c r="AP146" s="162"/>
      <c r="AQ146" s="161"/>
      <c r="AR146" s="161"/>
      <c r="AS146" s="161"/>
      <c r="AT146" s="162"/>
      <c r="AU146" s="161"/>
      <c r="AV146" s="161"/>
      <c r="AW146" s="161"/>
      <c r="AX146" s="162"/>
      <c r="AY146" s="161"/>
      <c r="AZ146" s="161"/>
      <c r="BA146" s="161"/>
      <c r="BB146" s="162"/>
      <c r="BC146" s="161"/>
      <c r="BD146" s="161"/>
      <c r="BE146" s="161"/>
      <c r="BF146" s="162"/>
      <c r="BG146" s="162"/>
      <c r="BH146" s="162"/>
      <c r="BI146" s="161"/>
      <c r="BJ146" s="162"/>
      <c r="BK146" s="162">
        <f t="shared" si="2"/>
        <v>0</v>
      </c>
      <c r="BL146" s="163" t="s">
        <v>957</v>
      </c>
      <c r="BM146" s="163" t="s">
        <v>958</v>
      </c>
      <c r="BN146" s="163" t="s">
        <v>959</v>
      </c>
      <c r="BO146" s="163" t="s">
        <v>960</v>
      </c>
      <c r="BP146" s="163" t="s">
        <v>961</v>
      </c>
      <c r="BQ146" s="163" t="s">
        <v>1722</v>
      </c>
    </row>
    <row r="147" spans="1:69" ht="15.65" customHeight="1">
      <c r="A147" s="259" t="s">
        <v>282</v>
      </c>
      <c r="B147" s="260" t="s">
        <v>544</v>
      </c>
      <c r="C147" s="259" t="s">
        <v>545</v>
      </c>
      <c r="D147" s="261" t="s">
        <v>962</v>
      </c>
      <c r="E147" s="256" t="s">
        <v>547</v>
      </c>
      <c r="F147" s="256" t="s">
        <v>548</v>
      </c>
      <c r="G147" s="256" t="s">
        <v>245</v>
      </c>
      <c r="H147" s="262">
        <v>77.099999999999994</v>
      </c>
      <c r="I147" s="262" t="s">
        <v>549</v>
      </c>
      <c r="J147" s="263">
        <v>43678</v>
      </c>
      <c r="K147" s="263">
        <v>47118</v>
      </c>
      <c r="L147" s="293">
        <v>75.363636363636374</v>
      </c>
      <c r="M147" s="293">
        <v>77.545454545454561</v>
      </c>
      <c r="N147" s="293">
        <v>79.727272727272748</v>
      </c>
      <c r="O147" s="293">
        <v>81.909090909090935</v>
      </c>
      <c r="P147" s="293">
        <v>84.090909090909122</v>
      </c>
      <c r="Q147" s="293">
        <v>86.272727272727309</v>
      </c>
      <c r="R147" s="293">
        <v>88.454545454545496</v>
      </c>
      <c r="S147" s="293">
        <v>90.636363636363683</v>
      </c>
      <c r="T147" s="293">
        <v>92.81818181818187</v>
      </c>
      <c r="U147" s="271">
        <v>95.000000000000057</v>
      </c>
      <c r="V147" s="271">
        <v>95</v>
      </c>
      <c r="W147" s="161"/>
      <c r="X147" s="161"/>
      <c r="Y147" s="161"/>
      <c r="Z147" s="162"/>
      <c r="AA147" s="161"/>
      <c r="AB147" s="161"/>
      <c r="AC147" s="161"/>
      <c r="AD147" s="162"/>
      <c r="AE147" s="161"/>
      <c r="AF147" s="161"/>
      <c r="AG147" s="161"/>
      <c r="AH147" s="162"/>
      <c r="AI147" s="161"/>
      <c r="AJ147" s="161"/>
      <c r="AK147" s="161"/>
      <c r="AL147" s="162"/>
      <c r="AM147" s="161"/>
      <c r="AN147" s="161"/>
      <c r="AO147" s="161"/>
      <c r="AP147" s="162"/>
      <c r="AQ147" s="161"/>
      <c r="AR147" s="161"/>
      <c r="AS147" s="161"/>
      <c r="AT147" s="162"/>
      <c r="AU147" s="161"/>
      <c r="AV147" s="161"/>
      <c r="AW147" s="161"/>
      <c r="AX147" s="162"/>
      <c r="AY147" s="161"/>
      <c r="AZ147" s="161"/>
      <c r="BA147" s="161"/>
      <c r="BB147" s="162"/>
      <c r="BC147" s="161"/>
      <c r="BD147" s="161"/>
      <c r="BE147" s="161"/>
      <c r="BF147" s="162"/>
      <c r="BG147" s="162"/>
      <c r="BH147" s="162"/>
      <c r="BI147" s="161"/>
      <c r="BJ147" s="162"/>
      <c r="BK147" s="162">
        <f t="shared" si="2"/>
        <v>0</v>
      </c>
      <c r="BL147" s="163" t="s">
        <v>957</v>
      </c>
      <c r="BM147" s="163" t="s">
        <v>958</v>
      </c>
      <c r="BN147" s="163" t="s">
        <v>959</v>
      </c>
      <c r="BO147" s="163" t="s">
        <v>960</v>
      </c>
      <c r="BP147" s="163" t="s">
        <v>961</v>
      </c>
      <c r="BQ147" s="163" t="s">
        <v>1722</v>
      </c>
    </row>
    <row r="148" spans="1:69" ht="15.65" customHeight="1">
      <c r="A148" s="259" t="s">
        <v>283</v>
      </c>
      <c r="B148" s="260" t="s">
        <v>513</v>
      </c>
      <c r="C148" s="259" t="s">
        <v>514</v>
      </c>
      <c r="D148" s="261" t="s">
        <v>1578</v>
      </c>
      <c r="E148" s="256" t="s">
        <v>516</v>
      </c>
      <c r="F148" s="256" t="s">
        <v>517</v>
      </c>
      <c r="G148" s="256" t="s">
        <v>518</v>
      </c>
      <c r="H148" s="262">
        <v>0</v>
      </c>
      <c r="I148" s="262">
        <v>2018</v>
      </c>
      <c r="J148" s="263">
        <v>43678</v>
      </c>
      <c r="K148" s="263">
        <v>47118</v>
      </c>
      <c r="L148" s="271">
        <v>1</v>
      </c>
      <c r="M148" s="271">
        <v>1</v>
      </c>
      <c r="N148" s="271">
        <v>1</v>
      </c>
      <c r="O148" s="271">
        <v>1</v>
      </c>
      <c r="P148" s="271">
        <v>1</v>
      </c>
      <c r="Q148" s="271">
        <v>1</v>
      </c>
      <c r="R148" s="271">
        <v>1</v>
      </c>
      <c r="S148" s="271">
        <v>1</v>
      </c>
      <c r="T148" s="271">
        <v>1</v>
      </c>
      <c r="U148" s="271">
        <v>1</v>
      </c>
      <c r="V148" s="271">
        <v>1</v>
      </c>
      <c r="W148" s="161"/>
      <c r="X148" s="161"/>
      <c r="Y148" s="161"/>
      <c r="Z148" s="162"/>
      <c r="AA148" s="161"/>
      <c r="AB148" s="161"/>
      <c r="AC148" s="161"/>
      <c r="AD148" s="162"/>
      <c r="AE148" s="161"/>
      <c r="AF148" s="161"/>
      <c r="AG148" s="161"/>
      <c r="AH148" s="162"/>
      <c r="AI148" s="161"/>
      <c r="AJ148" s="161"/>
      <c r="AK148" s="161"/>
      <c r="AL148" s="162"/>
      <c r="AM148" s="161"/>
      <c r="AN148" s="161"/>
      <c r="AO148" s="161"/>
      <c r="AP148" s="162"/>
      <c r="AQ148" s="161"/>
      <c r="AR148" s="161"/>
      <c r="AS148" s="161"/>
      <c r="AT148" s="162"/>
      <c r="AU148" s="161"/>
      <c r="AV148" s="161"/>
      <c r="AW148" s="161"/>
      <c r="AX148" s="162"/>
      <c r="AY148" s="161"/>
      <c r="AZ148" s="161"/>
      <c r="BA148" s="161"/>
      <c r="BB148" s="162"/>
      <c r="BC148" s="161"/>
      <c r="BD148" s="161"/>
      <c r="BE148" s="161"/>
      <c r="BF148" s="162"/>
      <c r="BG148" s="162"/>
      <c r="BH148" s="162"/>
      <c r="BI148" s="161"/>
      <c r="BJ148" s="162"/>
      <c r="BK148" s="162">
        <f t="shared" si="2"/>
        <v>0</v>
      </c>
      <c r="BL148" s="163" t="s">
        <v>625</v>
      </c>
      <c r="BM148" s="163" t="s">
        <v>1723</v>
      </c>
      <c r="BN148" s="163" t="s">
        <v>1724</v>
      </c>
      <c r="BO148" s="163" t="s">
        <v>626</v>
      </c>
      <c r="BP148" s="163" t="s">
        <v>627</v>
      </c>
      <c r="BQ148" s="163" t="s">
        <v>1727</v>
      </c>
    </row>
    <row r="149" spans="1:69" ht="15.65" customHeight="1">
      <c r="A149" s="259" t="s">
        <v>283</v>
      </c>
      <c r="B149" s="260" t="s">
        <v>1471</v>
      </c>
      <c r="C149" s="259" t="s">
        <v>1575</v>
      </c>
      <c r="D149" s="261" t="s">
        <v>628</v>
      </c>
      <c r="E149" s="256" t="s">
        <v>537</v>
      </c>
      <c r="F149" s="256" t="s">
        <v>538</v>
      </c>
      <c r="G149" s="256" t="s">
        <v>539</v>
      </c>
      <c r="H149" s="262">
        <v>0</v>
      </c>
      <c r="I149" s="262">
        <v>2018</v>
      </c>
      <c r="J149" s="263">
        <v>43678</v>
      </c>
      <c r="K149" s="263">
        <v>47118</v>
      </c>
      <c r="L149" s="271">
        <v>1</v>
      </c>
      <c r="M149" s="271">
        <v>1</v>
      </c>
      <c r="N149" s="271">
        <v>1</v>
      </c>
      <c r="O149" s="271">
        <v>1</v>
      </c>
      <c r="P149" s="271">
        <v>1</v>
      </c>
      <c r="Q149" s="271">
        <v>1</v>
      </c>
      <c r="R149" s="271">
        <v>1</v>
      </c>
      <c r="S149" s="271">
        <v>1</v>
      </c>
      <c r="T149" s="271">
        <v>1</v>
      </c>
      <c r="U149" s="271">
        <v>1</v>
      </c>
      <c r="V149" s="271">
        <v>1</v>
      </c>
      <c r="W149" s="161"/>
      <c r="X149" s="161"/>
      <c r="Y149" s="161"/>
      <c r="Z149" s="162"/>
      <c r="AA149" s="161"/>
      <c r="AB149" s="161"/>
      <c r="AC149" s="161"/>
      <c r="AD149" s="162"/>
      <c r="AE149" s="161"/>
      <c r="AF149" s="161"/>
      <c r="AG149" s="161"/>
      <c r="AH149" s="162"/>
      <c r="AI149" s="161"/>
      <c r="AJ149" s="161"/>
      <c r="AK149" s="161"/>
      <c r="AL149" s="162"/>
      <c r="AM149" s="161"/>
      <c r="AN149" s="161"/>
      <c r="AO149" s="161"/>
      <c r="AP149" s="162"/>
      <c r="AQ149" s="161"/>
      <c r="AR149" s="161"/>
      <c r="AS149" s="161"/>
      <c r="AT149" s="162"/>
      <c r="AU149" s="161"/>
      <c r="AV149" s="161"/>
      <c r="AW149" s="161"/>
      <c r="AX149" s="162"/>
      <c r="AY149" s="161"/>
      <c r="AZ149" s="161"/>
      <c r="BA149" s="161"/>
      <c r="BB149" s="162"/>
      <c r="BC149" s="161"/>
      <c r="BD149" s="161"/>
      <c r="BE149" s="161"/>
      <c r="BF149" s="162"/>
      <c r="BG149" s="162"/>
      <c r="BH149" s="162"/>
      <c r="BI149" s="161"/>
      <c r="BJ149" s="162"/>
      <c r="BK149" s="162">
        <f t="shared" si="2"/>
        <v>0</v>
      </c>
      <c r="BL149" s="163" t="s">
        <v>629</v>
      </c>
      <c r="BM149" s="163" t="s">
        <v>1725</v>
      </c>
      <c r="BN149" s="163" t="s">
        <v>1726</v>
      </c>
      <c r="BO149" s="163" t="s">
        <v>630</v>
      </c>
      <c r="BP149" s="163" t="s">
        <v>631</v>
      </c>
      <c r="BQ149" s="163" t="s">
        <v>1727</v>
      </c>
    </row>
    <row r="150" spans="1:69" ht="15.65" customHeight="1">
      <c r="A150" s="259" t="s">
        <v>284</v>
      </c>
      <c r="B150" s="260" t="s">
        <v>513</v>
      </c>
      <c r="C150" s="259" t="s">
        <v>514</v>
      </c>
      <c r="D150" s="261" t="s">
        <v>1728</v>
      </c>
      <c r="E150" s="256" t="s">
        <v>516</v>
      </c>
      <c r="F150" s="256" t="s">
        <v>517</v>
      </c>
      <c r="G150" s="256" t="s">
        <v>518</v>
      </c>
      <c r="H150" s="262">
        <v>1</v>
      </c>
      <c r="I150" s="262">
        <v>2018</v>
      </c>
      <c r="J150" s="263">
        <v>43678</v>
      </c>
      <c r="K150" s="263">
        <v>47118</v>
      </c>
      <c r="L150" s="271">
        <v>1</v>
      </c>
      <c r="M150" s="271">
        <v>1</v>
      </c>
      <c r="N150" s="271">
        <v>1</v>
      </c>
      <c r="O150" s="271">
        <v>1</v>
      </c>
      <c r="P150" s="271">
        <v>1</v>
      </c>
      <c r="Q150" s="271">
        <v>1</v>
      </c>
      <c r="R150" s="271">
        <v>1</v>
      </c>
      <c r="S150" s="271">
        <v>1</v>
      </c>
      <c r="T150" s="271">
        <v>1</v>
      </c>
      <c r="U150" s="271">
        <v>1</v>
      </c>
      <c r="V150" s="271">
        <v>1</v>
      </c>
      <c r="W150" s="161"/>
      <c r="X150" s="161"/>
      <c r="Y150" s="161"/>
      <c r="Z150" s="162"/>
      <c r="AA150" s="161"/>
      <c r="AB150" s="161"/>
      <c r="AC150" s="161"/>
      <c r="AD150" s="162"/>
      <c r="AE150" s="161"/>
      <c r="AF150" s="161"/>
      <c r="AG150" s="161"/>
      <c r="AH150" s="162"/>
      <c r="AI150" s="161"/>
      <c r="AJ150" s="161"/>
      <c r="AK150" s="161"/>
      <c r="AL150" s="162"/>
      <c r="AM150" s="161"/>
      <c r="AN150" s="161"/>
      <c r="AO150" s="161"/>
      <c r="AP150" s="162"/>
      <c r="AQ150" s="161"/>
      <c r="AR150" s="161"/>
      <c r="AS150" s="161"/>
      <c r="AT150" s="162"/>
      <c r="AU150" s="161"/>
      <c r="AV150" s="161"/>
      <c r="AW150" s="161"/>
      <c r="AX150" s="162"/>
      <c r="AY150" s="161"/>
      <c r="AZ150" s="161"/>
      <c r="BA150" s="161"/>
      <c r="BB150" s="162"/>
      <c r="BC150" s="161"/>
      <c r="BD150" s="161"/>
      <c r="BE150" s="161"/>
      <c r="BF150" s="162"/>
      <c r="BG150" s="162"/>
      <c r="BH150" s="162"/>
      <c r="BI150" s="161"/>
      <c r="BJ150" s="162"/>
      <c r="BK150" s="162">
        <f t="shared" si="2"/>
        <v>0</v>
      </c>
      <c r="BL150" s="163" t="s">
        <v>556</v>
      </c>
      <c r="BM150" s="163" t="s">
        <v>576</v>
      </c>
      <c r="BN150" s="163" t="s">
        <v>558</v>
      </c>
      <c r="BO150" s="163" t="s">
        <v>1731</v>
      </c>
      <c r="BP150" s="163" t="s">
        <v>559</v>
      </c>
      <c r="BQ150" s="163" t="s">
        <v>1734</v>
      </c>
    </row>
    <row r="151" spans="1:69" ht="15.65" customHeight="1">
      <c r="A151" s="259" t="s">
        <v>284</v>
      </c>
      <c r="B151" s="260" t="s">
        <v>1471</v>
      </c>
      <c r="C151" s="259" t="s">
        <v>535</v>
      </c>
      <c r="D151" s="261"/>
      <c r="E151" s="256" t="s">
        <v>537</v>
      </c>
      <c r="F151" s="256" t="s">
        <v>538</v>
      </c>
      <c r="G151" s="256" t="s">
        <v>539</v>
      </c>
      <c r="H151" s="262">
        <v>0</v>
      </c>
      <c r="I151" s="262">
        <v>2018</v>
      </c>
      <c r="J151" s="263">
        <v>43678</v>
      </c>
      <c r="K151" s="263">
        <v>47118</v>
      </c>
      <c r="L151" s="271">
        <v>1</v>
      </c>
      <c r="M151" s="271">
        <v>1</v>
      </c>
      <c r="N151" s="271">
        <v>1</v>
      </c>
      <c r="O151" s="271">
        <v>1</v>
      </c>
      <c r="P151" s="271">
        <v>1</v>
      </c>
      <c r="Q151" s="271">
        <v>1</v>
      </c>
      <c r="R151" s="271">
        <v>1</v>
      </c>
      <c r="S151" s="271">
        <v>1</v>
      </c>
      <c r="T151" s="271">
        <v>1</v>
      </c>
      <c r="U151" s="271">
        <v>1</v>
      </c>
      <c r="V151" s="271">
        <v>1</v>
      </c>
      <c r="W151" s="161">
        <v>63.1</v>
      </c>
      <c r="X151" s="161">
        <v>63.1</v>
      </c>
      <c r="Y151" s="161" t="s">
        <v>632</v>
      </c>
      <c r="Z151" s="162">
        <v>1148</v>
      </c>
      <c r="AA151" s="161">
        <v>64.992999999999995</v>
      </c>
      <c r="AB151" s="161">
        <v>64.992999999999995</v>
      </c>
      <c r="AC151" s="161"/>
      <c r="AD151" s="162">
        <v>1148</v>
      </c>
      <c r="AE151" s="161">
        <v>66.942789999999988</v>
      </c>
      <c r="AF151" s="161"/>
      <c r="AG151" s="161"/>
      <c r="AH151" s="162">
        <v>1148</v>
      </c>
      <c r="AI151" s="161">
        <v>69</v>
      </c>
      <c r="AJ151" s="161"/>
      <c r="AK151" s="161"/>
      <c r="AL151" s="162">
        <v>1148</v>
      </c>
      <c r="AM151" s="161">
        <v>71.069999999999993</v>
      </c>
      <c r="AN151" s="161"/>
      <c r="AO151" s="161"/>
      <c r="AP151" s="162">
        <v>1148</v>
      </c>
      <c r="AQ151" s="161">
        <v>73.13</v>
      </c>
      <c r="AR151" s="161"/>
      <c r="AS151" s="161"/>
      <c r="AT151" s="162">
        <v>1148</v>
      </c>
      <c r="AU151" s="161">
        <v>75.319999999999993</v>
      </c>
      <c r="AV151" s="161"/>
      <c r="AW151" s="161"/>
      <c r="AX151" s="162">
        <v>1148</v>
      </c>
      <c r="AY151" s="161">
        <v>77.569999999999993</v>
      </c>
      <c r="AZ151" s="161"/>
      <c r="BA151" s="161"/>
      <c r="BB151" s="162">
        <v>1148</v>
      </c>
      <c r="BC151" s="161">
        <v>79.89</v>
      </c>
      <c r="BD151" s="161"/>
      <c r="BE151" s="161"/>
      <c r="BF151" s="162">
        <v>1148</v>
      </c>
      <c r="BG151" s="162">
        <v>82.28</v>
      </c>
      <c r="BH151" s="162"/>
      <c r="BI151" s="161"/>
      <c r="BJ151" s="162">
        <v>1148</v>
      </c>
      <c r="BK151" s="162">
        <f t="shared" si="2"/>
        <v>723.2957899999999</v>
      </c>
      <c r="BL151" s="163" t="s">
        <v>41</v>
      </c>
      <c r="BM151" s="163" t="s">
        <v>633</v>
      </c>
      <c r="BN151" s="163" t="s">
        <v>634</v>
      </c>
      <c r="BO151" s="163" t="s">
        <v>1732</v>
      </c>
      <c r="BP151" s="163" t="s">
        <v>635</v>
      </c>
      <c r="BQ151" s="163" t="s">
        <v>1734</v>
      </c>
    </row>
    <row r="152" spans="1:69" ht="15.65" customHeight="1">
      <c r="A152" s="259" t="s">
        <v>284</v>
      </c>
      <c r="B152" s="260" t="s">
        <v>544</v>
      </c>
      <c r="C152" s="259" t="s">
        <v>545</v>
      </c>
      <c r="D152" s="261"/>
      <c r="E152" s="256" t="s">
        <v>547</v>
      </c>
      <c r="F152" s="256" t="s">
        <v>548</v>
      </c>
      <c r="G152" s="256" t="s">
        <v>245</v>
      </c>
      <c r="H152" s="262">
        <v>74.8</v>
      </c>
      <c r="I152" s="262" t="s">
        <v>549</v>
      </c>
      <c r="J152" s="263">
        <v>43678</v>
      </c>
      <c r="K152" s="263">
        <v>47118</v>
      </c>
      <c r="L152" s="293">
        <v>75.363636363636402</v>
      </c>
      <c r="M152" s="293">
        <v>77.545454545454604</v>
      </c>
      <c r="N152" s="293">
        <v>79.727272727272705</v>
      </c>
      <c r="O152" s="293">
        <v>81.909090909090907</v>
      </c>
      <c r="P152" s="293">
        <v>84.090909090909093</v>
      </c>
      <c r="Q152" s="293">
        <v>86.272727272727295</v>
      </c>
      <c r="R152" s="293">
        <v>88.454545454545496</v>
      </c>
      <c r="S152" s="293">
        <v>90.636363636363697</v>
      </c>
      <c r="T152" s="293">
        <v>92.818181818181898</v>
      </c>
      <c r="U152" s="271">
        <v>95.000000000000099</v>
      </c>
      <c r="V152" s="271">
        <v>95</v>
      </c>
      <c r="W152" s="161">
        <v>118</v>
      </c>
      <c r="X152" s="161">
        <v>118</v>
      </c>
      <c r="Y152" s="161" t="s">
        <v>1729</v>
      </c>
      <c r="Z152" s="162" t="s">
        <v>1730</v>
      </c>
      <c r="AA152" s="161">
        <v>121.54</v>
      </c>
      <c r="AB152" s="161">
        <v>121.54</v>
      </c>
      <c r="AC152" s="161"/>
      <c r="AD152" s="162" t="s">
        <v>1730</v>
      </c>
      <c r="AE152" s="161">
        <v>125.66</v>
      </c>
      <c r="AF152" s="161"/>
      <c r="AG152" s="161"/>
      <c r="AH152" s="162" t="s">
        <v>1730</v>
      </c>
      <c r="AI152" s="161">
        <v>129.41999999999999</v>
      </c>
      <c r="AJ152" s="161"/>
      <c r="AK152" s="161"/>
      <c r="AL152" s="162" t="s">
        <v>1730</v>
      </c>
      <c r="AM152" s="161">
        <v>133.30000000000001</v>
      </c>
      <c r="AN152" s="161"/>
      <c r="AO152" s="161"/>
      <c r="AP152" s="162" t="s">
        <v>1730</v>
      </c>
      <c r="AQ152" s="161">
        <v>137.29</v>
      </c>
      <c r="AR152" s="161"/>
      <c r="AS152" s="161"/>
      <c r="AT152" s="162" t="s">
        <v>1730</v>
      </c>
      <c r="AU152" s="161">
        <v>141.4</v>
      </c>
      <c r="AV152" s="161"/>
      <c r="AW152" s="161"/>
      <c r="AX152" s="162" t="s">
        <v>1730</v>
      </c>
      <c r="AY152" s="161">
        <v>145.63999999999999</v>
      </c>
      <c r="AZ152" s="161"/>
      <c r="BA152" s="161"/>
      <c r="BB152" s="162" t="s">
        <v>1730</v>
      </c>
      <c r="BC152" s="161">
        <v>150</v>
      </c>
      <c r="BD152" s="161"/>
      <c r="BE152" s="161"/>
      <c r="BF152" s="162" t="s">
        <v>1730</v>
      </c>
      <c r="BG152" s="162">
        <v>154.5</v>
      </c>
      <c r="BH152" s="162"/>
      <c r="BI152" s="161"/>
      <c r="BJ152" s="162" t="s">
        <v>1730</v>
      </c>
      <c r="BK152" s="162">
        <f t="shared" si="2"/>
        <v>1356.75</v>
      </c>
      <c r="BL152" s="163" t="s">
        <v>41</v>
      </c>
      <c r="BM152" s="163" t="s">
        <v>633</v>
      </c>
      <c r="BN152" s="163" t="s">
        <v>634</v>
      </c>
      <c r="BO152" s="163" t="s">
        <v>1732</v>
      </c>
      <c r="BP152" s="163" t="s">
        <v>635</v>
      </c>
      <c r="BQ152" s="163" t="s">
        <v>1734</v>
      </c>
    </row>
    <row r="153" spans="1:69" ht="15.65" customHeight="1">
      <c r="A153" s="259" t="s">
        <v>284</v>
      </c>
      <c r="B153" s="260" t="s">
        <v>550</v>
      </c>
      <c r="C153" s="259" t="s">
        <v>551</v>
      </c>
      <c r="D153" s="261"/>
      <c r="E153" s="256" t="s">
        <v>553</v>
      </c>
      <c r="F153" s="256" t="s">
        <v>554</v>
      </c>
      <c r="G153" s="256" t="s">
        <v>555</v>
      </c>
      <c r="H153" s="262">
        <v>0</v>
      </c>
      <c r="I153" s="262">
        <v>2018</v>
      </c>
      <c r="J153" s="263">
        <v>43678</v>
      </c>
      <c r="K153" s="263">
        <v>47118</v>
      </c>
      <c r="L153" s="271">
        <v>1</v>
      </c>
      <c r="M153" s="271">
        <v>1</v>
      </c>
      <c r="N153" s="271">
        <v>1</v>
      </c>
      <c r="O153" s="271">
        <v>1</v>
      </c>
      <c r="P153" s="271">
        <v>1</v>
      </c>
      <c r="Q153" s="271">
        <v>1</v>
      </c>
      <c r="R153" s="271">
        <v>1</v>
      </c>
      <c r="S153" s="271">
        <v>1</v>
      </c>
      <c r="T153" s="271">
        <v>1</v>
      </c>
      <c r="U153" s="271">
        <v>1</v>
      </c>
      <c r="V153" s="271">
        <v>1</v>
      </c>
      <c r="W153" s="161">
        <v>63.1</v>
      </c>
      <c r="X153" s="161">
        <v>63.1</v>
      </c>
      <c r="Y153" s="161" t="s">
        <v>632</v>
      </c>
      <c r="Z153" s="162">
        <v>1148</v>
      </c>
      <c r="AA153" s="161">
        <v>64.992999999999995</v>
      </c>
      <c r="AB153" s="161">
        <v>64.992999999999995</v>
      </c>
      <c r="AC153" s="161"/>
      <c r="AD153" s="162">
        <v>1148</v>
      </c>
      <c r="AE153" s="161">
        <v>66.942789999999988</v>
      </c>
      <c r="AF153" s="161"/>
      <c r="AG153" s="161"/>
      <c r="AH153" s="162">
        <v>1148</v>
      </c>
      <c r="AI153" s="161">
        <v>69</v>
      </c>
      <c r="AJ153" s="161"/>
      <c r="AK153" s="161"/>
      <c r="AL153" s="162">
        <v>1148</v>
      </c>
      <c r="AM153" s="161">
        <v>71.069999999999993</v>
      </c>
      <c r="AN153" s="161"/>
      <c r="AO153" s="161"/>
      <c r="AP153" s="162">
        <v>1148</v>
      </c>
      <c r="AQ153" s="161">
        <v>73.13</v>
      </c>
      <c r="AR153" s="161"/>
      <c r="AS153" s="161"/>
      <c r="AT153" s="162">
        <v>1148</v>
      </c>
      <c r="AU153" s="161">
        <v>75.319999999999993</v>
      </c>
      <c r="AV153" s="161"/>
      <c r="AW153" s="161"/>
      <c r="AX153" s="162">
        <v>1148</v>
      </c>
      <c r="AY153" s="161">
        <v>77.569999999999993</v>
      </c>
      <c r="AZ153" s="161"/>
      <c r="BA153" s="161"/>
      <c r="BB153" s="162">
        <v>1148</v>
      </c>
      <c r="BC153" s="161">
        <v>79.89</v>
      </c>
      <c r="BD153" s="161"/>
      <c r="BE153" s="161"/>
      <c r="BF153" s="162">
        <v>1148</v>
      </c>
      <c r="BG153" s="162">
        <v>82.28</v>
      </c>
      <c r="BH153" s="162"/>
      <c r="BI153" s="161"/>
      <c r="BJ153" s="162">
        <v>1148</v>
      </c>
      <c r="BK153" s="162">
        <f t="shared" si="2"/>
        <v>723.2957899999999</v>
      </c>
      <c r="BL153" s="163" t="s">
        <v>41</v>
      </c>
      <c r="BM153" s="163" t="s">
        <v>633</v>
      </c>
      <c r="BN153" s="163" t="s">
        <v>634</v>
      </c>
      <c r="BO153" s="163" t="s">
        <v>1733</v>
      </c>
      <c r="BP153" s="163" t="s">
        <v>635</v>
      </c>
      <c r="BQ153" s="163" t="s">
        <v>1734</v>
      </c>
    </row>
    <row r="154" spans="1:69" ht="15.65" customHeight="1">
      <c r="A154" s="259" t="s">
        <v>287</v>
      </c>
      <c r="B154" s="260" t="s">
        <v>513</v>
      </c>
      <c r="C154" s="259" t="s">
        <v>514</v>
      </c>
      <c r="D154" s="261" t="s">
        <v>687</v>
      </c>
      <c r="E154" s="256" t="s">
        <v>516</v>
      </c>
      <c r="F154" s="256" t="s">
        <v>517</v>
      </c>
      <c r="G154" s="256" t="s">
        <v>518</v>
      </c>
      <c r="H154" s="262">
        <v>1</v>
      </c>
      <c r="I154" s="262">
        <v>2018</v>
      </c>
      <c r="J154" s="263">
        <v>43678</v>
      </c>
      <c r="K154" s="263">
        <v>47118</v>
      </c>
      <c r="L154" s="271">
        <v>1</v>
      </c>
      <c r="M154" s="271">
        <v>1</v>
      </c>
      <c r="N154" s="271">
        <v>1</v>
      </c>
      <c r="O154" s="271">
        <v>1</v>
      </c>
      <c r="P154" s="271">
        <v>1</v>
      </c>
      <c r="Q154" s="271">
        <v>1</v>
      </c>
      <c r="R154" s="271">
        <v>1</v>
      </c>
      <c r="S154" s="271">
        <v>1</v>
      </c>
      <c r="T154" s="271">
        <v>1</v>
      </c>
      <c r="U154" s="271">
        <v>1</v>
      </c>
      <c r="V154" s="271">
        <v>1</v>
      </c>
      <c r="W154" s="161" t="s">
        <v>688</v>
      </c>
      <c r="X154" s="161" t="s">
        <v>688</v>
      </c>
      <c r="Y154" s="161" t="s">
        <v>688</v>
      </c>
      <c r="Z154" s="162">
        <v>0</v>
      </c>
      <c r="AA154" s="161" t="s">
        <v>688</v>
      </c>
      <c r="AB154" s="161" t="s">
        <v>688</v>
      </c>
      <c r="AC154" s="161" t="s">
        <v>688</v>
      </c>
      <c r="AD154" s="162">
        <v>0</v>
      </c>
      <c r="AE154" s="161"/>
      <c r="AF154" s="161"/>
      <c r="AG154" s="161"/>
      <c r="AH154" s="162"/>
      <c r="AI154" s="161"/>
      <c r="AJ154" s="161"/>
      <c r="AK154" s="161"/>
      <c r="AL154" s="162"/>
      <c r="AM154" s="161"/>
      <c r="AN154" s="161"/>
      <c r="AO154" s="161"/>
      <c r="AP154" s="162"/>
      <c r="AQ154" s="161"/>
      <c r="AR154" s="161"/>
      <c r="AS154" s="161"/>
      <c r="AT154" s="162"/>
      <c r="AU154" s="161"/>
      <c r="AV154" s="161"/>
      <c r="AW154" s="161"/>
      <c r="AX154" s="162"/>
      <c r="AY154" s="161"/>
      <c r="AZ154" s="161"/>
      <c r="BA154" s="161"/>
      <c r="BB154" s="162"/>
      <c r="BC154" s="161"/>
      <c r="BD154" s="161"/>
      <c r="BE154" s="161"/>
      <c r="BF154" s="162"/>
      <c r="BG154" s="162"/>
      <c r="BH154" s="162"/>
      <c r="BI154" s="161"/>
      <c r="BJ154" s="162"/>
      <c r="BK154" s="162">
        <f t="shared" si="2"/>
        <v>0</v>
      </c>
      <c r="BL154" s="163" t="s">
        <v>556</v>
      </c>
      <c r="BM154" s="163" t="s">
        <v>689</v>
      </c>
      <c r="BN154" s="163" t="s">
        <v>690</v>
      </c>
      <c r="BO154" s="163" t="s">
        <v>691</v>
      </c>
      <c r="BP154" s="163" t="s">
        <v>692</v>
      </c>
      <c r="BQ154" s="163" t="s">
        <v>1735</v>
      </c>
    </row>
    <row r="155" spans="1:69" ht="15.65" customHeight="1">
      <c r="A155" s="259" t="s">
        <v>287</v>
      </c>
      <c r="B155" s="260" t="s">
        <v>524</v>
      </c>
      <c r="C155" s="259" t="s">
        <v>572</v>
      </c>
      <c r="D155" s="261" t="s">
        <v>693</v>
      </c>
      <c r="E155" s="256" t="s">
        <v>527</v>
      </c>
      <c r="F155" s="256" t="s">
        <v>528</v>
      </c>
      <c r="G155" s="256" t="s">
        <v>529</v>
      </c>
      <c r="H155" s="262">
        <v>0</v>
      </c>
      <c r="I155" s="262">
        <v>2017</v>
      </c>
      <c r="J155" s="263">
        <v>43678</v>
      </c>
      <c r="K155" s="263">
        <v>47118</v>
      </c>
      <c r="L155" s="271">
        <v>1</v>
      </c>
      <c r="M155" s="271">
        <v>1</v>
      </c>
      <c r="N155" s="271">
        <v>1</v>
      </c>
      <c r="O155" s="271">
        <v>1</v>
      </c>
      <c r="P155" s="271">
        <v>1</v>
      </c>
      <c r="Q155" s="271">
        <v>1</v>
      </c>
      <c r="R155" s="271">
        <v>1</v>
      </c>
      <c r="S155" s="271">
        <v>1</v>
      </c>
      <c r="T155" s="271">
        <v>1</v>
      </c>
      <c r="U155" s="271">
        <v>1</v>
      </c>
      <c r="V155" s="271">
        <v>1</v>
      </c>
      <c r="W155" s="161">
        <v>0</v>
      </c>
      <c r="X155" s="161">
        <v>0</v>
      </c>
      <c r="Y155" s="161">
        <v>0</v>
      </c>
      <c r="Z155" s="162">
        <v>0</v>
      </c>
      <c r="AA155" s="161">
        <v>0</v>
      </c>
      <c r="AB155" s="161">
        <v>0</v>
      </c>
      <c r="AC155" s="161">
        <v>0</v>
      </c>
      <c r="AD155" s="162">
        <v>0</v>
      </c>
      <c r="AE155" s="161"/>
      <c r="AF155" s="161"/>
      <c r="AG155" s="161"/>
      <c r="AH155" s="162"/>
      <c r="AI155" s="161"/>
      <c r="AJ155" s="161"/>
      <c r="AK155" s="161"/>
      <c r="AL155" s="162"/>
      <c r="AM155" s="161"/>
      <c r="AN155" s="161"/>
      <c r="AO155" s="161"/>
      <c r="AP155" s="162"/>
      <c r="AQ155" s="161"/>
      <c r="AR155" s="161"/>
      <c r="AS155" s="161"/>
      <c r="AT155" s="162"/>
      <c r="AU155" s="161"/>
      <c r="AV155" s="161"/>
      <c r="AW155" s="161"/>
      <c r="AX155" s="162"/>
      <c r="AY155" s="161"/>
      <c r="AZ155" s="161"/>
      <c r="BA155" s="161"/>
      <c r="BB155" s="162"/>
      <c r="BC155" s="161"/>
      <c r="BD155" s="161"/>
      <c r="BE155" s="161"/>
      <c r="BF155" s="162"/>
      <c r="BG155" s="162"/>
      <c r="BH155" s="162"/>
      <c r="BI155" s="161"/>
      <c r="BJ155" s="162"/>
      <c r="BK155" s="162">
        <f t="shared" si="2"/>
        <v>0</v>
      </c>
      <c r="BL155" s="163" t="s">
        <v>694</v>
      </c>
      <c r="BM155" s="163" t="s">
        <v>695</v>
      </c>
      <c r="BN155" s="163" t="s">
        <v>696</v>
      </c>
      <c r="BO155" s="163" t="s">
        <v>697</v>
      </c>
      <c r="BP155" s="163" t="s">
        <v>698</v>
      </c>
      <c r="BQ155" s="163" t="s">
        <v>1735</v>
      </c>
    </row>
    <row r="156" spans="1:69" ht="15.65" customHeight="1">
      <c r="A156" s="259" t="s">
        <v>287</v>
      </c>
      <c r="B156" s="260" t="s">
        <v>1471</v>
      </c>
      <c r="C156" s="259" t="s">
        <v>535</v>
      </c>
      <c r="D156" s="261" t="s">
        <v>699</v>
      </c>
      <c r="E156" s="256" t="s">
        <v>537</v>
      </c>
      <c r="F156" s="256" t="s">
        <v>538</v>
      </c>
      <c r="G156" s="256" t="s">
        <v>539</v>
      </c>
      <c r="H156" s="262">
        <v>0</v>
      </c>
      <c r="I156" s="262">
        <v>2018</v>
      </c>
      <c r="J156" s="263">
        <v>43678</v>
      </c>
      <c r="K156" s="263">
        <v>47118</v>
      </c>
      <c r="L156" s="271">
        <v>1</v>
      </c>
      <c r="M156" s="271">
        <v>1</v>
      </c>
      <c r="N156" s="271">
        <v>1</v>
      </c>
      <c r="O156" s="271">
        <v>1</v>
      </c>
      <c r="P156" s="271">
        <v>1</v>
      </c>
      <c r="Q156" s="271">
        <v>1</v>
      </c>
      <c r="R156" s="271">
        <v>1</v>
      </c>
      <c r="S156" s="271">
        <v>1</v>
      </c>
      <c r="T156" s="271">
        <v>1</v>
      </c>
      <c r="U156" s="271">
        <v>1</v>
      </c>
      <c r="V156" s="271">
        <v>1</v>
      </c>
      <c r="W156" s="161">
        <v>0</v>
      </c>
      <c r="X156" s="161">
        <v>0</v>
      </c>
      <c r="Y156" s="161">
        <v>0</v>
      </c>
      <c r="Z156" s="162">
        <v>0</v>
      </c>
      <c r="AA156" s="161">
        <v>0</v>
      </c>
      <c r="AB156" s="161">
        <v>0</v>
      </c>
      <c r="AC156" s="161">
        <v>0</v>
      </c>
      <c r="AD156" s="162">
        <v>0</v>
      </c>
      <c r="AE156" s="161"/>
      <c r="AF156" s="161"/>
      <c r="AG156" s="161"/>
      <c r="AH156" s="162"/>
      <c r="AI156" s="161"/>
      <c r="AJ156" s="161"/>
      <c r="AK156" s="161"/>
      <c r="AL156" s="162"/>
      <c r="AM156" s="161"/>
      <c r="AN156" s="161"/>
      <c r="AO156" s="161"/>
      <c r="AP156" s="162"/>
      <c r="AQ156" s="161"/>
      <c r="AR156" s="161"/>
      <c r="AS156" s="161"/>
      <c r="AT156" s="162"/>
      <c r="AU156" s="161"/>
      <c r="AV156" s="161"/>
      <c r="AW156" s="161"/>
      <c r="AX156" s="162"/>
      <c r="AY156" s="161"/>
      <c r="AZ156" s="161"/>
      <c r="BA156" s="161"/>
      <c r="BB156" s="162"/>
      <c r="BC156" s="161"/>
      <c r="BD156" s="161"/>
      <c r="BE156" s="161"/>
      <c r="BF156" s="162"/>
      <c r="BG156" s="162"/>
      <c r="BH156" s="162"/>
      <c r="BI156" s="161"/>
      <c r="BJ156" s="162"/>
      <c r="BK156" s="162">
        <f t="shared" si="2"/>
        <v>0</v>
      </c>
      <c r="BL156" s="163" t="s">
        <v>694</v>
      </c>
      <c r="BM156" s="163" t="s">
        <v>695</v>
      </c>
      <c r="BN156" s="163" t="s">
        <v>696</v>
      </c>
      <c r="BO156" s="163" t="s">
        <v>697</v>
      </c>
      <c r="BP156" s="163" t="s">
        <v>698</v>
      </c>
      <c r="BQ156" s="163" t="s">
        <v>1735</v>
      </c>
    </row>
    <row r="157" spans="1:69" ht="15.65" customHeight="1">
      <c r="A157" s="259" t="s">
        <v>287</v>
      </c>
      <c r="B157" s="260" t="s">
        <v>544</v>
      </c>
      <c r="C157" s="259" t="s">
        <v>545</v>
      </c>
      <c r="D157" s="261" t="s">
        <v>1579</v>
      </c>
      <c r="E157" s="256" t="s">
        <v>547</v>
      </c>
      <c r="F157" s="256" t="s">
        <v>548</v>
      </c>
      <c r="G157" s="256" t="s">
        <v>245</v>
      </c>
      <c r="H157" s="262">
        <v>92.6</v>
      </c>
      <c r="I157" s="262" t="s">
        <v>549</v>
      </c>
      <c r="J157" s="263">
        <v>43678</v>
      </c>
      <c r="K157" s="263">
        <v>47118</v>
      </c>
      <c r="L157" s="293">
        <v>75.363636363636374</v>
      </c>
      <c r="M157" s="293">
        <v>77.545454545454561</v>
      </c>
      <c r="N157" s="293">
        <v>79.727272727272748</v>
      </c>
      <c r="O157" s="293">
        <v>81.909090909090935</v>
      </c>
      <c r="P157" s="293">
        <v>84.090909090909122</v>
      </c>
      <c r="Q157" s="293">
        <v>86.272727272727309</v>
      </c>
      <c r="R157" s="293">
        <v>88.454545454545496</v>
      </c>
      <c r="S157" s="293">
        <v>90.636363636363683</v>
      </c>
      <c r="T157" s="293">
        <v>92.81818181818187</v>
      </c>
      <c r="U157" s="271">
        <v>95.000000000000057</v>
      </c>
      <c r="V157" s="271">
        <v>95</v>
      </c>
      <c r="W157" s="161">
        <v>157092000</v>
      </c>
      <c r="X157" s="161">
        <v>157092000</v>
      </c>
      <c r="Y157" s="161" t="s">
        <v>700</v>
      </c>
      <c r="Z157" s="162" t="s">
        <v>1519</v>
      </c>
      <c r="AA157" s="161">
        <v>165962000</v>
      </c>
      <c r="AB157" s="161">
        <v>165962000</v>
      </c>
      <c r="AC157" s="161" t="s">
        <v>700</v>
      </c>
      <c r="AD157" s="162" t="s">
        <v>1519</v>
      </c>
      <c r="AE157" s="161"/>
      <c r="AF157" s="161"/>
      <c r="AG157" s="161"/>
      <c r="AH157" s="162"/>
      <c r="AI157" s="161"/>
      <c r="AJ157" s="161"/>
      <c r="AK157" s="161"/>
      <c r="AL157" s="162"/>
      <c r="AM157" s="161"/>
      <c r="AN157" s="161"/>
      <c r="AO157" s="161"/>
      <c r="AP157" s="162"/>
      <c r="AQ157" s="161"/>
      <c r="AR157" s="161"/>
      <c r="AS157" s="161"/>
      <c r="AT157" s="162"/>
      <c r="AU157" s="161"/>
      <c r="AV157" s="161"/>
      <c r="AW157" s="161"/>
      <c r="AX157" s="162"/>
      <c r="AY157" s="161"/>
      <c r="AZ157" s="161"/>
      <c r="BA157" s="161"/>
      <c r="BB157" s="162"/>
      <c r="BC157" s="161"/>
      <c r="BD157" s="161"/>
      <c r="BE157" s="161"/>
      <c r="BF157" s="162"/>
      <c r="BG157" s="162"/>
      <c r="BH157" s="162"/>
      <c r="BI157" s="161"/>
      <c r="BJ157" s="162"/>
      <c r="BK157" s="162">
        <f t="shared" si="2"/>
        <v>323054000</v>
      </c>
      <c r="BL157" s="163" t="s">
        <v>694</v>
      </c>
      <c r="BM157" s="163" t="s">
        <v>695</v>
      </c>
      <c r="BN157" s="163" t="s">
        <v>696</v>
      </c>
      <c r="BO157" s="163" t="s">
        <v>697</v>
      </c>
      <c r="BP157" s="163" t="s">
        <v>698</v>
      </c>
      <c r="BQ157" s="163" t="s">
        <v>1735</v>
      </c>
    </row>
    <row r="158" spans="1:69" ht="15.65" customHeight="1">
      <c r="A158" s="259" t="s">
        <v>287</v>
      </c>
      <c r="B158" s="260" t="s">
        <v>550</v>
      </c>
      <c r="C158" s="259" t="s">
        <v>551</v>
      </c>
      <c r="D158" s="261" t="s">
        <v>701</v>
      </c>
      <c r="E158" s="256" t="s">
        <v>553</v>
      </c>
      <c r="F158" s="256" t="s">
        <v>554</v>
      </c>
      <c r="G158" s="256" t="s">
        <v>555</v>
      </c>
      <c r="H158" s="262">
        <v>0</v>
      </c>
      <c r="I158" s="262">
        <v>2018</v>
      </c>
      <c r="J158" s="263">
        <v>43678</v>
      </c>
      <c r="K158" s="263">
        <v>47118</v>
      </c>
      <c r="L158" s="271">
        <v>1</v>
      </c>
      <c r="M158" s="271">
        <v>1</v>
      </c>
      <c r="N158" s="271">
        <v>1</v>
      </c>
      <c r="O158" s="271">
        <v>1</v>
      </c>
      <c r="P158" s="271">
        <v>1</v>
      </c>
      <c r="Q158" s="271">
        <v>1</v>
      </c>
      <c r="R158" s="271">
        <v>1</v>
      </c>
      <c r="S158" s="271">
        <v>1</v>
      </c>
      <c r="T158" s="271">
        <v>1</v>
      </c>
      <c r="U158" s="271">
        <v>1</v>
      </c>
      <c r="V158" s="271">
        <v>1</v>
      </c>
      <c r="W158" s="161"/>
      <c r="X158" s="161"/>
      <c r="Y158" s="161"/>
      <c r="Z158" s="162" t="s">
        <v>1519</v>
      </c>
      <c r="AA158" s="161"/>
      <c r="AB158" s="161"/>
      <c r="AC158" s="161"/>
      <c r="AD158" s="162" t="s">
        <v>1519</v>
      </c>
      <c r="AE158" s="161"/>
      <c r="AF158" s="161"/>
      <c r="AG158" s="161"/>
      <c r="AH158" s="162"/>
      <c r="AI158" s="161"/>
      <c r="AJ158" s="161"/>
      <c r="AK158" s="161"/>
      <c r="AL158" s="162"/>
      <c r="AM158" s="161"/>
      <c r="AN158" s="161"/>
      <c r="AO158" s="161"/>
      <c r="AP158" s="162"/>
      <c r="AQ158" s="161"/>
      <c r="AR158" s="161"/>
      <c r="AS158" s="161"/>
      <c r="AT158" s="162"/>
      <c r="AU158" s="161"/>
      <c r="AV158" s="161"/>
      <c r="AW158" s="161"/>
      <c r="AX158" s="162"/>
      <c r="AY158" s="161"/>
      <c r="AZ158" s="161"/>
      <c r="BA158" s="161"/>
      <c r="BB158" s="162"/>
      <c r="BC158" s="161"/>
      <c r="BD158" s="161"/>
      <c r="BE158" s="161"/>
      <c r="BF158" s="162"/>
      <c r="BG158" s="162"/>
      <c r="BH158" s="162"/>
      <c r="BI158" s="161"/>
      <c r="BJ158" s="162"/>
      <c r="BK158" s="162">
        <f t="shared" si="2"/>
        <v>0</v>
      </c>
      <c r="BL158" s="163" t="s">
        <v>694</v>
      </c>
      <c r="BM158" s="163" t="s">
        <v>695</v>
      </c>
      <c r="BN158" s="163" t="s">
        <v>696</v>
      </c>
      <c r="BO158" s="163" t="s">
        <v>697</v>
      </c>
      <c r="BP158" s="163" t="s">
        <v>698</v>
      </c>
      <c r="BQ158" s="163" t="s">
        <v>1735</v>
      </c>
    </row>
    <row r="159" spans="1:69" ht="15.65" customHeight="1">
      <c r="A159" s="259" t="s">
        <v>287</v>
      </c>
      <c r="B159" s="260" t="s">
        <v>560</v>
      </c>
      <c r="C159" s="259" t="s">
        <v>561</v>
      </c>
      <c r="D159" s="261" t="s">
        <v>702</v>
      </c>
      <c r="E159" s="256" t="s">
        <v>563</v>
      </c>
      <c r="F159" s="256" t="s">
        <v>564</v>
      </c>
      <c r="G159" s="256" t="s">
        <v>565</v>
      </c>
      <c r="H159" s="262">
        <v>1</v>
      </c>
      <c r="I159" s="262">
        <v>2017</v>
      </c>
      <c r="J159" s="263">
        <v>43678</v>
      </c>
      <c r="K159" s="263">
        <v>47118</v>
      </c>
      <c r="L159" s="271">
        <v>1</v>
      </c>
      <c r="M159" s="271">
        <v>1</v>
      </c>
      <c r="N159" s="271">
        <v>1</v>
      </c>
      <c r="O159" s="271">
        <v>1</v>
      </c>
      <c r="P159" s="271">
        <v>1</v>
      </c>
      <c r="Q159" s="271">
        <v>1</v>
      </c>
      <c r="R159" s="271">
        <v>1</v>
      </c>
      <c r="S159" s="271">
        <v>1</v>
      </c>
      <c r="T159" s="271">
        <v>1</v>
      </c>
      <c r="U159" s="271">
        <v>1</v>
      </c>
      <c r="V159" s="271">
        <v>1</v>
      </c>
      <c r="W159" s="161">
        <v>37680000</v>
      </c>
      <c r="X159" s="161">
        <v>37680000</v>
      </c>
      <c r="Y159" s="161" t="s">
        <v>700</v>
      </c>
      <c r="Z159" s="162" t="s">
        <v>1519</v>
      </c>
      <c r="AA159" s="161">
        <v>40280000</v>
      </c>
      <c r="AB159" s="161">
        <v>40280000</v>
      </c>
      <c r="AC159" s="161" t="s">
        <v>700</v>
      </c>
      <c r="AD159" s="162" t="s">
        <v>1519</v>
      </c>
      <c r="AE159" s="161"/>
      <c r="AF159" s="161"/>
      <c r="AG159" s="161"/>
      <c r="AH159" s="162"/>
      <c r="AI159" s="161"/>
      <c r="AJ159" s="161"/>
      <c r="AK159" s="161"/>
      <c r="AL159" s="162"/>
      <c r="AM159" s="161"/>
      <c r="AN159" s="161"/>
      <c r="AO159" s="161"/>
      <c r="AP159" s="162"/>
      <c r="AQ159" s="161"/>
      <c r="AR159" s="161"/>
      <c r="AS159" s="161"/>
      <c r="AT159" s="162"/>
      <c r="AU159" s="161"/>
      <c r="AV159" s="161"/>
      <c r="AW159" s="161"/>
      <c r="AX159" s="162"/>
      <c r="AY159" s="161"/>
      <c r="AZ159" s="161"/>
      <c r="BA159" s="161"/>
      <c r="BB159" s="162"/>
      <c r="BC159" s="161"/>
      <c r="BD159" s="161"/>
      <c r="BE159" s="161"/>
      <c r="BF159" s="162"/>
      <c r="BG159" s="162"/>
      <c r="BH159" s="162"/>
      <c r="BI159" s="161"/>
      <c r="BJ159" s="162"/>
      <c r="BK159" s="162">
        <f t="shared" si="2"/>
        <v>77960000</v>
      </c>
      <c r="BL159" s="163" t="s">
        <v>694</v>
      </c>
      <c r="BM159" s="163" t="s">
        <v>695</v>
      </c>
      <c r="BN159" s="163" t="s">
        <v>696</v>
      </c>
      <c r="BO159" s="163" t="s">
        <v>697</v>
      </c>
      <c r="BP159" s="163" t="s">
        <v>698</v>
      </c>
      <c r="BQ159" s="163" t="s">
        <v>1735</v>
      </c>
    </row>
    <row r="160" spans="1:69" ht="15.65" customHeight="1">
      <c r="A160" s="259" t="s">
        <v>287</v>
      </c>
      <c r="B160" s="260" t="s">
        <v>566</v>
      </c>
      <c r="C160" s="259" t="s">
        <v>1756</v>
      </c>
      <c r="D160" s="261" t="s">
        <v>703</v>
      </c>
      <c r="E160" s="256" t="s">
        <v>704</v>
      </c>
      <c r="F160" s="256" t="s">
        <v>675</v>
      </c>
      <c r="G160" s="256" t="s">
        <v>676</v>
      </c>
      <c r="H160" s="262">
        <v>0</v>
      </c>
      <c r="I160" s="262">
        <v>2017</v>
      </c>
      <c r="J160" s="263">
        <v>43678</v>
      </c>
      <c r="K160" s="263">
        <v>47118</v>
      </c>
      <c r="L160" s="271">
        <v>4</v>
      </c>
      <c r="M160" s="271">
        <v>4</v>
      </c>
      <c r="N160" s="271">
        <v>4</v>
      </c>
      <c r="O160" s="271">
        <v>4</v>
      </c>
      <c r="P160" s="271">
        <v>4</v>
      </c>
      <c r="Q160" s="271">
        <v>4</v>
      </c>
      <c r="R160" s="271">
        <v>4</v>
      </c>
      <c r="S160" s="271">
        <v>4</v>
      </c>
      <c r="T160" s="271">
        <v>4</v>
      </c>
      <c r="U160" s="271">
        <v>4</v>
      </c>
      <c r="V160" s="271">
        <v>4</v>
      </c>
      <c r="W160" s="161">
        <v>0</v>
      </c>
      <c r="X160" s="161">
        <v>0</v>
      </c>
      <c r="Y160" s="161" t="s">
        <v>688</v>
      </c>
      <c r="Z160" s="162">
        <v>0</v>
      </c>
      <c r="AA160" s="161">
        <v>0</v>
      </c>
      <c r="AB160" s="161">
        <v>0</v>
      </c>
      <c r="AC160" s="161" t="s">
        <v>688</v>
      </c>
      <c r="AD160" s="162">
        <v>0</v>
      </c>
      <c r="AE160" s="161"/>
      <c r="AF160" s="161"/>
      <c r="AG160" s="161"/>
      <c r="AH160" s="162"/>
      <c r="AI160" s="161"/>
      <c r="AJ160" s="161"/>
      <c r="AK160" s="161"/>
      <c r="AL160" s="162"/>
      <c r="AM160" s="161"/>
      <c r="AN160" s="161"/>
      <c r="AO160" s="161"/>
      <c r="AP160" s="162"/>
      <c r="AQ160" s="161"/>
      <c r="AR160" s="161"/>
      <c r="AS160" s="161"/>
      <c r="AT160" s="162"/>
      <c r="AU160" s="161"/>
      <c r="AV160" s="161"/>
      <c r="AW160" s="161"/>
      <c r="AX160" s="162"/>
      <c r="AY160" s="161"/>
      <c r="AZ160" s="161"/>
      <c r="BA160" s="161"/>
      <c r="BB160" s="162"/>
      <c r="BC160" s="161"/>
      <c r="BD160" s="161"/>
      <c r="BE160" s="161"/>
      <c r="BF160" s="162"/>
      <c r="BG160" s="162"/>
      <c r="BH160" s="162"/>
      <c r="BI160" s="161"/>
      <c r="BJ160" s="162"/>
      <c r="BK160" s="162">
        <f t="shared" si="2"/>
        <v>0</v>
      </c>
      <c r="BL160" s="163" t="s">
        <v>694</v>
      </c>
      <c r="BM160" s="163" t="s">
        <v>695</v>
      </c>
      <c r="BN160" s="163" t="s">
        <v>696</v>
      </c>
      <c r="BO160" s="163" t="s">
        <v>697</v>
      </c>
      <c r="BP160" s="163" t="s">
        <v>698</v>
      </c>
      <c r="BQ160" s="163" t="s">
        <v>1735</v>
      </c>
    </row>
    <row r="161" spans="1:69" ht="15.65" customHeight="1">
      <c r="A161" s="259" t="s">
        <v>287</v>
      </c>
      <c r="B161" s="260" t="s">
        <v>567</v>
      </c>
      <c r="C161" s="259" t="s">
        <v>568</v>
      </c>
      <c r="D161" s="261" t="s">
        <v>705</v>
      </c>
      <c r="E161" s="256" t="s">
        <v>569</v>
      </c>
      <c r="F161" s="256" t="s">
        <v>570</v>
      </c>
      <c r="G161" s="256" t="s">
        <v>571</v>
      </c>
      <c r="H161" s="262">
        <v>90</v>
      </c>
      <c r="I161" s="262">
        <v>2017</v>
      </c>
      <c r="J161" s="263">
        <v>43678</v>
      </c>
      <c r="K161" s="263">
        <v>47118</v>
      </c>
      <c r="L161" s="271">
        <v>95</v>
      </c>
      <c r="M161" s="297">
        <v>100</v>
      </c>
      <c r="N161" s="271">
        <v>100</v>
      </c>
      <c r="O161" s="271">
        <v>100</v>
      </c>
      <c r="P161" s="271">
        <v>100</v>
      </c>
      <c r="Q161" s="271">
        <v>100</v>
      </c>
      <c r="R161" s="271">
        <v>100</v>
      </c>
      <c r="S161" s="271">
        <v>100</v>
      </c>
      <c r="T161" s="271">
        <v>100</v>
      </c>
      <c r="U161" s="271">
        <v>100</v>
      </c>
      <c r="V161" s="271">
        <v>100</v>
      </c>
      <c r="W161" s="161">
        <v>0</v>
      </c>
      <c r="X161" s="161">
        <v>0</v>
      </c>
      <c r="Y161" s="161" t="s">
        <v>688</v>
      </c>
      <c r="Z161" s="162" t="s">
        <v>1519</v>
      </c>
      <c r="AA161" s="161">
        <v>0</v>
      </c>
      <c r="AB161" s="161">
        <v>0</v>
      </c>
      <c r="AC161" s="161" t="s">
        <v>688</v>
      </c>
      <c r="AD161" s="162" t="s">
        <v>1519</v>
      </c>
      <c r="AE161" s="161"/>
      <c r="AF161" s="161"/>
      <c r="AG161" s="161"/>
      <c r="AH161" s="162"/>
      <c r="AI161" s="161"/>
      <c r="AJ161" s="161"/>
      <c r="AK161" s="161"/>
      <c r="AL161" s="162"/>
      <c r="AM161" s="161"/>
      <c r="AN161" s="161"/>
      <c r="AO161" s="161"/>
      <c r="AP161" s="162"/>
      <c r="AQ161" s="161"/>
      <c r="AR161" s="161"/>
      <c r="AS161" s="161"/>
      <c r="AT161" s="162"/>
      <c r="AU161" s="161"/>
      <c r="AV161" s="161"/>
      <c r="AW161" s="161"/>
      <c r="AX161" s="162"/>
      <c r="AY161" s="161"/>
      <c r="AZ161" s="161"/>
      <c r="BA161" s="161"/>
      <c r="BB161" s="162"/>
      <c r="BC161" s="161"/>
      <c r="BD161" s="161"/>
      <c r="BE161" s="161"/>
      <c r="BF161" s="162"/>
      <c r="BG161" s="162"/>
      <c r="BH161" s="162"/>
      <c r="BI161" s="161"/>
      <c r="BJ161" s="162"/>
      <c r="BK161" s="162">
        <f t="shared" si="2"/>
        <v>0</v>
      </c>
      <c r="BL161" s="163" t="s">
        <v>694</v>
      </c>
      <c r="BM161" s="163" t="s">
        <v>695</v>
      </c>
      <c r="BN161" s="163" t="s">
        <v>696</v>
      </c>
      <c r="BO161" s="163" t="s">
        <v>697</v>
      </c>
      <c r="BP161" s="163" t="s">
        <v>698</v>
      </c>
      <c r="BQ161" s="163" t="s">
        <v>1735</v>
      </c>
    </row>
    <row r="162" spans="1:69" ht="15.65" customHeight="1">
      <c r="A162" s="259" t="s">
        <v>288</v>
      </c>
      <c r="B162" s="260" t="s">
        <v>513</v>
      </c>
      <c r="C162" s="259" t="s">
        <v>514</v>
      </c>
      <c r="D162" s="261" t="s">
        <v>735</v>
      </c>
      <c r="E162" s="256" t="s">
        <v>516</v>
      </c>
      <c r="F162" s="256" t="s">
        <v>736</v>
      </c>
      <c r="G162" s="256" t="s">
        <v>518</v>
      </c>
      <c r="H162" s="262">
        <v>1</v>
      </c>
      <c r="I162" s="262">
        <v>2018</v>
      </c>
      <c r="J162" s="263">
        <v>43678</v>
      </c>
      <c r="K162" s="263">
        <v>47118</v>
      </c>
      <c r="L162" s="271">
        <v>1</v>
      </c>
      <c r="M162" s="271">
        <v>1</v>
      </c>
      <c r="N162" s="271">
        <v>1</v>
      </c>
      <c r="O162" s="271">
        <v>1</v>
      </c>
      <c r="P162" s="271">
        <v>1</v>
      </c>
      <c r="Q162" s="271">
        <v>1</v>
      </c>
      <c r="R162" s="271">
        <v>1</v>
      </c>
      <c r="S162" s="271">
        <v>1</v>
      </c>
      <c r="T162" s="271">
        <v>1</v>
      </c>
      <c r="U162" s="271">
        <v>1</v>
      </c>
      <c r="V162" s="271">
        <v>1</v>
      </c>
      <c r="W162" s="161">
        <v>0</v>
      </c>
      <c r="X162" s="161">
        <v>0</v>
      </c>
      <c r="Y162" s="161" t="s">
        <v>580</v>
      </c>
      <c r="Z162" s="162"/>
      <c r="AA162" s="161">
        <v>0</v>
      </c>
      <c r="AB162" s="161">
        <v>0</v>
      </c>
      <c r="AC162" s="161" t="s">
        <v>580</v>
      </c>
      <c r="AD162" s="162">
        <v>0</v>
      </c>
      <c r="AE162" s="161">
        <v>0</v>
      </c>
      <c r="AF162" s="161"/>
      <c r="AG162" s="161" t="s">
        <v>580</v>
      </c>
      <c r="AH162" s="162">
        <v>0</v>
      </c>
      <c r="AI162" s="161">
        <v>0</v>
      </c>
      <c r="AJ162" s="161"/>
      <c r="AK162" s="161" t="s">
        <v>580</v>
      </c>
      <c r="AL162" s="162">
        <v>0</v>
      </c>
      <c r="AM162" s="161">
        <v>0</v>
      </c>
      <c r="AN162" s="161"/>
      <c r="AO162" s="161" t="s">
        <v>580</v>
      </c>
      <c r="AP162" s="162">
        <v>0</v>
      </c>
      <c r="AQ162" s="161">
        <v>0</v>
      </c>
      <c r="AR162" s="161"/>
      <c r="AS162" s="161" t="s">
        <v>580</v>
      </c>
      <c r="AT162" s="162">
        <v>0</v>
      </c>
      <c r="AU162" s="161">
        <v>0</v>
      </c>
      <c r="AV162" s="161"/>
      <c r="AW162" s="161" t="s">
        <v>580</v>
      </c>
      <c r="AX162" s="162">
        <v>0</v>
      </c>
      <c r="AY162" s="161">
        <v>0</v>
      </c>
      <c r="AZ162" s="161"/>
      <c r="BA162" s="161" t="s">
        <v>580</v>
      </c>
      <c r="BB162" s="162">
        <v>0</v>
      </c>
      <c r="BC162" s="161">
        <v>0</v>
      </c>
      <c r="BD162" s="161"/>
      <c r="BE162" s="161" t="s">
        <v>580</v>
      </c>
      <c r="BF162" s="162">
        <v>0</v>
      </c>
      <c r="BG162" s="162">
        <v>0</v>
      </c>
      <c r="BH162" s="162"/>
      <c r="BI162" s="161" t="s">
        <v>580</v>
      </c>
      <c r="BJ162" s="162">
        <v>0</v>
      </c>
      <c r="BK162" s="162">
        <f t="shared" si="2"/>
        <v>0</v>
      </c>
      <c r="BL162" s="163" t="s">
        <v>556</v>
      </c>
      <c r="BM162" s="163" t="s">
        <v>576</v>
      </c>
      <c r="BN162" s="163" t="s">
        <v>737</v>
      </c>
      <c r="BO162" s="163">
        <v>4292800</v>
      </c>
      <c r="BP162" s="163" t="s">
        <v>738</v>
      </c>
      <c r="BQ162" s="163" t="s">
        <v>1738</v>
      </c>
    </row>
    <row r="163" spans="1:69" ht="15.65" customHeight="1">
      <c r="A163" s="259" t="s">
        <v>288</v>
      </c>
      <c r="B163" s="260" t="s">
        <v>524</v>
      </c>
      <c r="C163" s="259" t="s">
        <v>572</v>
      </c>
      <c r="D163" s="261" t="s">
        <v>739</v>
      </c>
      <c r="E163" s="256" t="s">
        <v>527</v>
      </c>
      <c r="F163" s="256" t="s">
        <v>528</v>
      </c>
      <c r="G163" s="256" t="s">
        <v>529</v>
      </c>
      <c r="H163" s="262">
        <v>0</v>
      </c>
      <c r="I163" s="262">
        <v>2018</v>
      </c>
      <c r="J163" s="263">
        <v>43678</v>
      </c>
      <c r="K163" s="263">
        <v>47118</v>
      </c>
      <c r="L163" s="271">
        <v>1</v>
      </c>
      <c r="M163" s="271">
        <v>1</v>
      </c>
      <c r="N163" s="271">
        <v>1</v>
      </c>
      <c r="O163" s="271">
        <v>1</v>
      </c>
      <c r="P163" s="271">
        <v>1</v>
      </c>
      <c r="Q163" s="271">
        <v>1</v>
      </c>
      <c r="R163" s="271">
        <v>1</v>
      </c>
      <c r="S163" s="271">
        <v>1</v>
      </c>
      <c r="T163" s="271">
        <v>1</v>
      </c>
      <c r="U163" s="271">
        <v>1</v>
      </c>
      <c r="V163" s="271">
        <v>1</v>
      </c>
      <c r="W163" s="161">
        <v>0</v>
      </c>
      <c r="X163" s="161">
        <v>0</v>
      </c>
      <c r="Y163" s="161" t="s">
        <v>580</v>
      </c>
      <c r="Z163" s="162"/>
      <c r="AA163" s="161">
        <v>0</v>
      </c>
      <c r="AB163" s="161">
        <v>0</v>
      </c>
      <c r="AC163" s="161" t="s">
        <v>580</v>
      </c>
      <c r="AD163" s="162">
        <v>0</v>
      </c>
      <c r="AE163" s="161">
        <v>0</v>
      </c>
      <c r="AF163" s="161"/>
      <c r="AG163" s="161" t="s">
        <v>580</v>
      </c>
      <c r="AH163" s="162">
        <v>0</v>
      </c>
      <c r="AI163" s="161">
        <v>0</v>
      </c>
      <c r="AJ163" s="161"/>
      <c r="AK163" s="161" t="s">
        <v>580</v>
      </c>
      <c r="AL163" s="162">
        <v>0</v>
      </c>
      <c r="AM163" s="161">
        <v>0</v>
      </c>
      <c r="AN163" s="161"/>
      <c r="AO163" s="161" t="s">
        <v>580</v>
      </c>
      <c r="AP163" s="162">
        <v>0</v>
      </c>
      <c r="AQ163" s="161">
        <v>0</v>
      </c>
      <c r="AR163" s="161"/>
      <c r="AS163" s="161" t="s">
        <v>580</v>
      </c>
      <c r="AT163" s="162">
        <v>0</v>
      </c>
      <c r="AU163" s="161">
        <v>0</v>
      </c>
      <c r="AV163" s="161"/>
      <c r="AW163" s="161" t="s">
        <v>580</v>
      </c>
      <c r="AX163" s="162">
        <v>0</v>
      </c>
      <c r="AY163" s="161">
        <v>0</v>
      </c>
      <c r="AZ163" s="161"/>
      <c r="BA163" s="161" t="s">
        <v>580</v>
      </c>
      <c r="BB163" s="162">
        <v>0</v>
      </c>
      <c r="BC163" s="161">
        <v>0</v>
      </c>
      <c r="BD163" s="161"/>
      <c r="BE163" s="161" t="s">
        <v>580</v>
      </c>
      <c r="BF163" s="162">
        <v>0</v>
      </c>
      <c r="BG163" s="162">
        <v>0</v>
      </c>
      <c r="BH163" s="162"/>
      <c r="BI163" s="161" t="s">
        <v>580</v>
      </c>
      <c r="BJ163" s="162">
        <v>0</v>
      </c>
      <c r="BK163" s="162">
        <f t="shared" si="2"/>
        <v>0</v>
      </c>
      <c r="BL163" s="163" t="s">
        <v>740</v>
      </c>
      <c r="BM163" s="163" t="s">
        <v>741</v>
      </c>
      <c r="BN163" s="163" t="s">
        <v>742</v>
      </c>
      <c r="BO163" s="163">
        <v>4292800</v>
      </c>
      <c r="BP163" s="163" t="s">
        <v>743</v>
      </c>
      <c r="BQ163" s="163" t="s">
        <v>1738</v>
      </c>
    </row>
    <row r="164" spans="1:69" ht="15.65" customHeight="1">
      <c r="A164" s="259" t="s">
        <v>288</v>
      </c>
      <c r="B164" s="260" t="s">
        <v>1471</v>
      </c>
      <c r="C164" s="259" t="s">
        <v>535</v>
      </c>
      <c r="D164" s="261" t="s">
        <v>744</v>
      </c>
      <c r="E164" s="256" t="s">
        <v>537</v>
      </c>
      <c r="F164" s="256" t="s">
        <v>538</v>
      </c>
      <c r="G164" s="256" t="s">
        <v>539</v>
      </c>
      <c r="H164" s="262">
        <v>0</v>
      </c>
      <c r="I164" s="262">
        <v>2017</v>
      </c>
      <c r="J164" s="263">
        <v>43678</v>
      </c>
      <c r="K164" s="263">
        <v>47118</v>
      </c>
      <c r="L164" s="271">
        <v>1</v>
      </c>
      <c r="M164" s="271">
        <v>1</v>
      </c>
      <c r="N164" s="271">
        <v>1</v>
      </c>
      <c r="O164" s="271">
        <v>1</v>
      </c>
      <c r="P164" s="271">
        <v>1</v>
      </c>
      <c r="Q164" s="271">
        <v>1</v>
      </c>
      <c r="R164" s="271">
        <v>1</v>
      </c>
      <c r="S164" s="271">
        <v>1</v>
      </c>
      <c r="T164" s="271">
        <v>1</v>
      </c>
      <c r="U164" s="271">
        <v>1</v>
      </c>
      <c r="V164" s="271">
        <v>1</v>
      </c>
      <c r="W164" s="161" t="s">
        <v>745</v>
      </c>
      <c r="X164" s="161" t="s">
        <v>745</v>
      </c>
      <c r="Y164" s="161" t="s">
        <v>746</v>
      </c>
      <c r="Z164" s="162" t="s">
        <v>1736</v>
      </c>
      <c r="AA164" s="161">
        <v>0</v>
      </c>
      <c r="AB164" s="161">
        <v>0</v>
      </c>
      <c r="AC164" s="161" t="s">
        <v>580</v>
      </c>
      <c r="AD164" s="162" t="s">
        <v>1736</v>
      </c>
      <c r="AE164" s="161">
        <v>0</v>
      </c>
      <c r="AF164" s="161"/>
      <c r="AG164" s="161" t="s">
        <v>580</v>
      </c>
      <c r="AH164" s="162" t="s">
        <v>1736</v>
      </c>
      <c r="AI164" s="161">
        <v>0</v>
      </c>
      <c r="AJ164" s="161"/>
      <c r="AK164" s="161" t="s">
        <v>580</v>
      </c>
      <c r="AL164" s="162" t="s">
        <v>1736</v>
      </c>
      <c r="AM164" s="161">
        <v>0</v>
      </c>
      <c r="AN164" s="161"/>
      <c r="AO164" s="161" t="s">
        <v>580</v>
      </c>
      <c r="AP164" s="162" t="s">
        <v>1736</v>
      </c>
      <c r="AQ164" s="161">
        <v>0</v>
      </c>
      <c r="AR164" s="161"/>
      <c r="AS164" s="161" t="s">
        <v>580</v>
      </c>
      <c r="AT164" s="162" t="s">
        <v>1736</v>
      </c>
      <c r="AU164" s="161">
        <v>0</v>
      </c>
      <c r="AV164" s="161"/>
      <c r="AW164" s="161" t="s">
        <v>580</v>
      </c>
      <c r="AX164" s="162" t="s">
        <v>1736</v>
      </c>
      <c r="AY164" s="161">
        <v>0</v>
      </c>
      <c r="AZ164" s="161"/>
      <c r="BA164" s="161" t="s">
        <v>580</v>
      </c>
      <c r="BB164" s="162" t="s">
        <v>1736</v>
      </c>
      <c r="BC164" s="161">
        <v>0</v>
      </c>
      <c r="BD164" s="161"/>
      <c r="BE164" s="161" t="s">
        <v>580</v>
      </c>
      <c r="BF164" s="162" t="s">
        <v>1736</v>
      </c>
      <c r="BG164" s="162">
        <v>0</v>
      </c>
      <c r="BH164" s="162"/>
      <c r="BI164" s="161" t="s">
        <v>580</v>
      </c>
      <c r="BJ164" s="162" t="s">
        <v>1736</v>
      </c>
      <c r="BK164" s="162">
        <f t="shared" si="2"/>
        <v>0</v>
      </c>
      <c r="BL164" s="163" t="s">
        <v>747</v>
      </c>
      <c r="BM164" s="163" t="s">
        <v>748</v>
      </c>
      <c r="BN164" s="163" t="s">
        <v>749</v>
      </c>
      <c r="BO164" s="163">
        <v>4292800</v>
      </c>
      <c r="BP164" s="163" t="s">
        <v>750</v>
      </c>
      <c r="BQ164" s="163" t="s">
        <v>1738</v>
      </c>
    </row>
    <row r="165" spans="1:69" ht="15.65" customHeight="1">
      <c r="A165" s="259" t="s">
        <v>288</v>
      </c>
      <c r="B165" s="260" t="s">
        <v>541</v>
      </c>
      <c r="C165" s="259" t="s">
        <v>1566</v>
      </c>
      <c r="D165" s="261" t="s">
        <v>751</v>
      </c>
      <c r="E165" s="256" t="s">
        <v>1754</v>
      </c>
      <c r="F165" s="256" t="s">
        <v>1567</v>
      </c>
      <c r="G165" s="256" t="s">
        <v>543</v>
      </c>
      <c r="H165" s="262">
        <v>100</v>
      </c>
      <c r="I165" s="262">
        <v>2018</v>
      </c>
      <c r="J165" s="263">
        <v>43678</v>
      </c>
      <c r="K165" s="263">
        <v>47118</v>
      </c>
      <c r="L165" s="297">
        <v>100</v>
      </c>
      <c r="M165" s="271">
        <v>100</v>
      </c>
      <c r="N165" s="271">
        <v>100</v>
      </c>
      <c r="O165" s="271">
        <v>100</v>
      </c>
      <c r="P165" s="271">
        <v>100</v>
      </c>
      <c r="Q165" s="271">
        <v>100</v>
      </c>
      <c r="R165" s="271">
        <v>100</v>
      </c>
      <c r="S165" s="271">
        <v>100</v>
      </c>
      <c r="T165" s="271">
        <v>100</v>
      </c>
      <c r="U165" s="271">
        <v>100</v>
      </c>
      <c r="V165" s="271">
        <v>100</v>
      </c>
      <c r="W165" s="161">
        <v>0</v>
      </c>
      <c r="X165" s="161">
        <v>0</v>
      </c>
      <c r="Y165" s="161" t="s">
        <v>580</v>
      </c>
      <c r="Z165" s="162"/>
      <c r="AA165" s="161">
        <v>0</v>
      </c>
      <c r="AB165" s="161">
        <v>0</v>
      </c>
      <c r="AC165" s="161" t="s">
        <v>580</v>
      </c>
      <c r="AD165" s="162">
        <v>0</v>
      </c>
      <c r="AE165" s="161">
        <v>0</v>
      </c>
      <c r="AF165" s="161"/>
      <c r="AG165" s="161" t="s">
        <v>580</v>
      </c>
      <c r="AH165" s="162">
        <v>0</v>
      </c>
      <c r="AI165" s="161">
        <v>0</v>
      </c>
      <c r="AJ165" s="161"/>
      <c r="AK165" s="161" t="s">
        <v>580</v>
      </c>
      <c r="AL165" s="162">
        <v>0</v>
      </c>
      <c r="AM165" s="161">
        <v>0</v>
      </c>
      <c r="AN165" s="161"/>
      <c r="AO165" s="161" t="s">
        <v>580</v>
      </c>
      <c r="AP165" s="162">
        <v>0</v>
      </c>
      <c r="AQ165" s="161">
        <v>0</v>
      </c>
      <c r="AR165" s="161"/>
      <c r="AS165" s="161" t="s">
        <v>580</v>
      </c>
      <c r="AT165" s="162">
        <v>0</v>
      </c>
      <c r="AU165" s="161">
        <v>0</v>
      </c>
      <c r="AV165" s="161"/>
      <c r="AW165" s="161" t="s">
        <v>580</v>
      </c>
      <c r="AX165" s="162">
        <v>0</v>
      </c>
      <c r="AY165" s="161">
        <v>0</v>
      </c>
      <c r="AZ165" s="161"/>
      <c r="BA165" s="161" t="s">
        <v>580</v>
      </c>
      <c r="BB165" s="162">
        <v>0</v>
      </c>
      <c r="BC165" s="161">
        <v>0</v>
      </c>
      <c r="BD165" s="161"/>
      <c r="BE165" s="161" t="s">
        <v>580</v>
      </c>
      <c r="BF165" s="162">
        <v>0</v>
      </c>
      <c r="BG165" s="162">
        <v>0</v>
      </c>
      <c r="BH165" s="162"/>
      <c r="BI165" s="161" t="s">
        <v>580</v>
      </c>
      <c r="BJ165" s="162">
        <v>0</v>
      </c>
      <c r="BK165" s="162">
        <f t="shared" si="2"/>
        <v>0</v>
      </c>
      <c r="BL165" s="163" t="s">
        <v>747</v>
      </c>
      <c r="BM165" s="163" t="s">
        <v>752</v>
      </c>
      <c r="BN165" s="163" t="s">
        <v>749</v>
      </c>
      <c r="BO165" s="163">
        <v>4292800</v>
      </c>
      <c r="BP165" s="163" t="s">
        <v>750</v>
      </c>
      <c r="BQ165" s="163" t="s">
        <v>1738</v>
      </c>
    </row>
    <row r="166" spans="1:69" ht="15.65" customHeight="1">
      <c r="A166" s="259" t="s">
        <v>288</v>
      </c>
      <c r="B166" s="260" t="s">
        <v>544</v>
      </c>
      <c r="C166" s="259" t="s">
        <v>545</v>
      </c>
      <c r="D166" s="261"/>
      <c r="E166" s="256" t="s">
        <v>753</v>
      </c>
      <c r="F166" s="256" t="s">
        <v>548</v>
      </c>
      <c r="G166" s="256" t="s">
        <v>245</v>
      </c>
      <c r="H166" s="262">
        <v>84.9</v>
      </c>
      <c r="I166" s="262" t="s">
        <v>549</v>
      </c>
      <c r="J166" s="263">
        <v>43678</v>
      </c>
      <c r="K166" s="263">
        <v>47118</v>
      </c>
      <c r="L166" s="293">
        <v>75.363636363636374</v>
      </c>
      <c r="M166" s="293">
        <v>77.545454545454561</v>
      </c>
      <c r="N166" s="293">
        <v>79.727272727272748</v>
      </c>
      <c r="O166" s="293">
        <v>81.909090909090935</v>
      </c>
      <c r="P166" s="293">
        <v>84.090909090909122</v>
      </c>
      <c r="Q166" s="293">
        <v>86.272727272727309</v>
      </c>
      <c r="R166" s="293">
        <v>88.454545454545496</v>
      </c>
      <c r="S166" s="293">
        <v>90.636363636363683</v>
      </c>
      <c r="T166" s="293">
        <v>92.81818181818187</v>
      </c>
      <c r="U166" s="271">
        <v>95.000000000000057</v>
      </c>
      <c r="V166" s="271">
        <v>95</v>
      </c>
      <c r="W166" s="161">
        <v>57598800</v>
      </c>
      <c r="X166" s="161">
        <v>57598800</v>
      </c>
      <c r="Y166" s="161" t="s">
        <v>580</v>
      </c>
      <c r="Z166" s="162"/>
      <c r="AA166" s="161" t="s">
        <v>754</v>
      </c>
      <c r="AB166" s="161" t="s">
        <v>754</v>
      </c>
      <c r="AC166" s="161" t="s">
        <v>580</v>
      </c>
      <c r="AD166" s="162">
        <v>0</v>
      </c>
      <c r="AE166" s="161">
        <v>63502677</v>
      </c>
      <c r="AF166" s="161"/>
      <c r="AG166" s="161" t="s">
        <v>580</v>
      </c>
      <c r="AH166" s="162">
        <v>0</v>
      </c>
      <c r="AI166" s="161">
        <v>66677810</v>
      </c>
      <c r="AJ166" s="161"/>
      <c r="AK166" s="161" t="s">
        <v>580</v>
      </c>
      <c r="AL166" s="162">
        <v>0</v>
      </c>
      <c r="AM166" s="161">
        <v>70011701</v>
      </c>
      <c r="AN166" s="161"/>
      <c r="AO166" s="161" t="s">
        <v>580</v>
      </c>
      <c r="AP166" s="162">
        <v>0</v>
      </c>
      <c r="AQ166" s="161">
        <v>73512286</v>
      </c>
      <c r="AR166" s="161"/>
      <c r="AS166" s="161" t="s">
        <v>580</v>
      </c>
      <c r="AT166" s="162">
        <v>0</v>
      </c>
      <c r="AU166" s="161">
        <v>77187900</v>
      </c>
      <c r="AV166" s="161"/>
      <c r="AW166" s="161" t="s">
        <v>580</v>
      </c>
      <c r="AX166" s="162">
        <v>0</v>
      </c>
      <c r="AY166" s="161">
        <v>81047295</v>
      </c>
      <c r="AZ166" s="161"/>
      <c r="BA166" s="161" t="s">
        <v>580</v>
      </c>
      <c r="BB166" s="162">
        <v>0</v>
      </c>
      <c r="BC166" s="161">
        <v>85099660</v>
      </c>
      <c r="BD166" s="161"/>
      <c r="BE166" s="161" t="s">
        <v>580</v>
      </c>
      <c r="BF166" s="162">
        <v>0</v>
      </c>
      <c r="BG166" s="162">
        <v>89354643</v>
      </c>
      <c r="BH166" s="162"/>
      <c r="BI166" s="161" t="s">
        <v>580</v>
      </c>
      <c r="BJ166" s="162">
        <v>0</v>
      </c>
      <c r="BK166" s="162">
        <f t="shared" si="2"/>
        <v>663992772</v>
      </c>
      <c r="BL166" s="163" t="s">
        <v>755</v>
      </c>
      <c r="BM166" s="163" t="s">
        <v>756</v>
      </c>
      <c r="BN166" s="163" t="s">
        <v>749</v>
      </c>
      <c r="BO166" s="163">
        <v>4292800</v>
      </c>
      <c r="BP166" s="163" t="s">
        <v>757</v>
      </c>
      <c r="BQ166" s="163" t="s">
        <v>1738</v>
      </c>
    </row>
    <row r="167" spans="1:69" ht="15.65" customHeight="1">
      <c r="A167" s="259" t="s">
        <v>288</v>
      </c>
      <c r="B167" s="260" t="s">
        <v>550</v>
      </c>
      <c r="C167" s="259" t="s">
        <v>551</v>
      </c>
      <c r="D167" s="261" t="s">
        <v>758</v>
      </c>
      <c r="E167" s="256" t="s">
        <v>553</v>
      </c>
      <c r="F167" s="256" t="s">
        <v>554</v>
      </c>
      <c r="G167" s="256" t="s">
        <v>555</v>
      </c>
      <c r="H167" s="262">
        <v>0</v>
      </c>
      <c r="I167" s="262">
        <v>2018</v>
      </c>
      <c r="J167" s="263">
        <v>43678</v>
      </c>
      <c r="K167" s="263">
        <v>47118</v>
      </c>
      <c r="L167" s="271">
        <v>1</v>
      </c>
      <c r="M167" s="271">
        <v>1</v>
      </c>
      <c r="N167" s="271">
        <v>1</v>
      </c>
      <c r="O167" s="271">
        <v>1</v>
      </c>
      <c r="P167" s="271">
        <v>1</v>
      </c>
      <c r="Q167" s="271">
        <v>1</v>
      </c>
      <c r="R167" s="271">
        <v>1</v>
      </c>
      <c r="S167" s="271">
        <v>1</v>
      </c>
      <c r="T167" s="271">
        <v>1</v>
      </c>
      <c r="U167" s="271">
        <v>1</v>
      </c>
      <c r="V167" s="271">
        <v>1</v>
      </c>
      <c r="W167" s="161">
        <v>0</v>
      </c>
      <c r="X167" s="161">
        <v>0</v>
      </c>
      <c r="Y167" s="161" t="s">
        <v>580</v>
      </c>
      <c r="Z167" s="162"/>
      <c r="AA167" s="161">
        <v>0</v>
      </c>
      <c r="AB167" s="161">
        <v>0</v>
      </c>
      <c r="AC167" s="161" t="s">
        <v>580</v>
      </c>
      <c r="AD167" s="162">
        <v>0</v>
      </c>
      <c r="AE167" s="161">
        <v>0</v>
      </c>
      <c r="AF167" s="161"/>
      <c r="AG167" s="161" t="s">
        <v>580</v>
      </c>
      <c r="AH167" s="162">
        <v>0</v>
      </c>
      <c r="AI167" s="161">
        <v>0</v>
      </c>
      <c r="AJ167" s="161"/>
      <c r="AK167" s="161" t="s">
        <v>580</v>
      </c>
      <c r="AL167" s="162">
        <v>0</v>
      </c>
      <c r="AM167" s="161">
        <v>0</v>
      </c>
      <c r="AN167" s="161"/>
      <c r="AO167" s="161" t="s">
        <v>580</v>
      </c>
      <c r="AP167" s="162">
        <v>0</v>
      </c>
      <c r="AQ167" s="161">
        <v>0</v>
      </c>
      <c r="AR167" s="161"/>
      <c r="AS167" s="161" t="s">
        <v>580</v>
      </c>
      <c r="AT167" s="162">
        <v>0</v>
      </c>
      <c r="AU167" s="161">
        <v>0</v>
      </c>
      <c r="AV167" s="161"/>
      <c r="AW167" s="161" t="s">
        <v>580</v>
      </c>
      <c r="AX167" s="162">
        <v>0</v>
      </c>
      <c r="AY167" s="161">
        <v>0</v>
      </c>
      <c r="AZ167" s="161"/>
      <c r="BA167" s="161" t="s">
        <v>580</v>
      </c>
      <c r="BB167" s="162">
        <v>0</v>
      </c>
      <c r="BC167" s="161">
        <v>0</v>
      </c>
      <c r="BD167" s="161"/>
      <c r="BE167" s="161" t="s">
        <v>580</v>
      </c>
      <c r="BF167" s="162">
        <v>0</v>
      </c>
      <c r="BG167" s="162">
        <v>0</v>
      </c>
      <c r="BH167" s="162"/>
      <c r="BI167" s="161" t="s">
        <v>580</v>
      </c>
      <c r="BJ167" s="162">
        <v>0</v>
      </c>
      <c r="BK167" s="162">
        <f t="shared" si="2"/>
        <v>0</v>
      </c>
      <c r="BL167" s="163" t="s">
        <v>740</v>
      </c>
      <c r="BM167" s="163" t="s">
        <v>741</v>
      </c>
      <c r="BN167" s="163" t="s">
        <v>742</v>
      </c>
      <c r="BO167" s="163">
        <v>4292800</v>
      </c>
      <c r="BP167" s="163" t="s">
        <v>743</v>
      </c>
      <c r="BQ167" s="163" t="s">
        <v>1738</v>
      </c>
    </row>
    <row r="168" spans="1:69" ht="15.65" customHeight="1">
      <c r="A168" s="259" t="s">
        <v>288</v>
      </c>
      <c r="B168" s="260" t="s">
        <v>566</v>
      </c>
      <c r="C168" s="259" t="s">
        <v>1756</v>
      </c>
      <c r="D168" s="261"/>
      <c r="E168" s="256" t="s">
        <v>622</v>
      </c>
      <c r="F168" s="256" t="s">
        <v>623</v>
      </c>
      <c r="G168" s="256" t="s">
        <v>624</v>
      </c>
      <c r="H168" s="262">
        <v>0</v>
      </c>
      <c r="I168" s="262">
        <v>2018</v>
      </c>
      <c r="J168" s="263">
        <v>43678</v>
      </c>
      <c r="K168" s="263">
        <v>47118</v>
      </c>
      <c r="L168" s="271">
        <v>1</v>
      </c>
      <c r="M168" s="271">
        <v>1</v>
      </c>
      <c r="N168" s="271">
        <v>1</v>
      </c>
      <c r="O168" s="271">
        <v>1</v>
      </c>
      <c r="P168" s="271">
        <v>1</v>
      </c>
      <c r="Q168" s="271">
        <v>1</v>
      </c>
      <c r="R168" s="271">
        <v>1</v>
      </c>
      <c r="S168" s="271">
        <v>1</v>
      </c>
      <c r="T168" s="271">
        <v>1</v>
      </c>
      <c r="U168" s="271">
        <v>1</v>
      </c>
      <c r="V168" s="271">
        <v>1</v>
      </c>
      <c r="W168" s="161">
        <v>10000000</v>
      </c>
      <c r="X168" s="161">
        <v>10000000</v>
      </c>
      <c r="Y168" s="161" t="s">
        <v>580</v>
      </c>
      <c r="Z168" s="162" t="s">
        <v>1737</v>
      </c>
      <c r="AA168" s="161">
        <v>0</v>
      </c>
      <c r="AB168" s="161">
        <v>0</v>
      </c>
      <c r="AC168" s="161" t="s">
        <v>580</v>
      </c>
      <c r="AD168" s="162" t="s">
        <v>1737</v>
      </c>
      <c r="AE168" s="161">
        <v>11000000</v>
      </c>
      <c r="AF168" s="161"/>
      <c r="AG168" s="161" t="s">
        <v>580</v>
      </c>
      <c r="AH168" s="162" t="s">
        <v>1737</v>
      </c>
      <c r="AI168" s="161">
        <v>0</v>
      </c>
      <c r="AJ168" s="161"/>
      <c r="AK168" s="161" t="s">
        <v>580</v>
      </c>
      <c r="AL168" s="162" t="s">
        <v>1737</v>
      </c>
      <c r="AM168" s="161">
        <v>12100000</v>
      </c>
      <c r="AN168" s="161"/>
      <c r="AO168" s="161" t="s">
        <v>580</v>
      </c>
      <c r="AP168" s="162" t="s">
        <v>1737</v>
      </c>
      <c r="AQ168" s="161">
        <v>0</v>
      </c>
      <c r="AR168" s="161"/>
      <c r="AS168" s="161" t="s">
        <v>580</v>
      </c>
      <c r="AT168" s="162" t="s">
        <v>1737</v>
      </c>
      <c r="AU168" s="161">
        <v>13310000</v>
      </c>
      <c r="AV168" s="161"/>
      <c r="AW168" s="161" t="s">
        <v>580</v>
      </c>
      <c r="AX168" s="162" t="s">
        <v>1737</v>
      </c>
      <c r="AY168" s="161">
        <v>0</v>
      </c>
      <c r="AZ168" s="161"/>
      <c r="BA168" s="161" t="s">
        <v>580</v>
      </c>
      <c r="BB168" s="162" t="s">
        <v>1737</v>
      </c>
      <c r="BC168" s="161">
        <v>14641000</v>
      </c>
      <c r="BD168" s="161"/>
      <c r="BE168" s="161" t="s">
        <v>580</v>
      </c>
      <c r="BF168" s="162" t="s">
        <v>1737</v>
      </c>
      <c r="BG168" s="162">
        <v>0</v>
      </c>
      <c r="BH168" s="162"/>
      <c r="BI168" s="161" t="s">
        <v>580</v>
      </c>
      <c r="BJ168" s="162" t="s">
        <v>1737</v>
      </c>
      <c r="BK168" s="162">
        <f t="shared" si="2"/>
        <v>61051000</v>
      </c>
      <c r="BL168" s="163" t="s">
        <v>747</v>
      </c>
      <c r="BM168" s="163" t="s">
        <v>752</v>
      </c>
      <c r="BN168" s="163" t="s">
        <v>749</v>
      </c>
      <c r="BO168" s="163">
        <v>4292800</v>
      </c>
      <c r="BP168" s="163" t="s">
        <v>750</v>
      </c>
      <c r="BQ168" s="163" t="s">
        <v>1738</v>
      </c>
    </row>
    <row r="169" spans="1:69" ht="15.65" customHeight="1">
      <c r="A169" s="259" t="s">
        <v>288</v>
      </c>
      <c r="B169" s="260" t="s">
        <v>567</v>
      </c>
      <c r="C169" s="259" t="s">
        <v>1095</v>
      </c>
      <c r="D169" s="261"/>
      <c r="E169" s="256" t="s">
        <v>1294</v>
      </c>
      <c r="F169" s="256" t="s">
        <v>570</v>
      </c>
      <c r="G169" s="256" t="s">
        <v>571</v>
      </c>
      <c r="H169" s="262">
        <v>24</v>
      </c>
      <c r="I169" s="262">
        <v>2018</v>
      </c>
      <c r="J169" s="263">
        <v>43678</v>
      </c>
      <c r="K169" s="263">
        <v>47118</v>
      </c>
      <c r="L169" s="271">
        <v>34</v>
      </c>
      <c r="M169" s="271">
        <v>44</v>
      </c>
      <c r="N169" s="271">
        <v>54</v>
      </c>
      <c r="O169" s="271">
        <v>64</v>
      </c>
      <c r="P169" s="271">
        <v>74</v>
      </c>
      <c r="Q169" s="297">
        <v>80</v>
      </c>
      <c r="R169" s="271">
        <v>80</v>
      </c>
      <c r="S169" s="271">
        <v>80</v>
      </c>
      <c r="T169" s="271">
        <v>80</v>
      </c>
      <c r="U169" s="271">
        <v>80</v>
      </c>
      <c r="V169" s="271">
        <v>80</v>
      </c>
      <c r="W169" s="161">
        <v>50000000</v>
      </c>
      <c r="X169" s="161">
        <v>50000000</v>
      </c>
      <c r="Y169" s="161" t="s">
        <v>746</v>
      </c>
      <c r="Z169" s="162" t="s">
        <v>1736</v>
      </c>
      <c r="AA169" s="161">
        <v>10000000</v>
      </c>
      <c r="AB169" s="161">
        <v>10000000</v>
      </c>
      <c r="AC169" s="161" t="s">
        <v>746</v>
      </c>
      <c r="AD169" s="162" t="s">
        <v>1736</v>
      </c>
      <c r="AE169" s="161">
        <v>10000000</v>
      </c>
      <c r="AF169" s="161"/>
      <c r="AG169" s="161" t="s">
        <v>746</v>
      </c>
      <c r="AH169" s="162" t="s">
        <v>1736</v>
      </c>
      <c r="AI169" s="161">
        <v>10000000</v>
      </c>
      <c r="AJ169" s="161"/>
      <c r="AK169" s="161" t="s">
        <v>746</v>
      </c>
      <c r="AL169" s="162" t="s">
        <v>1736</v>
      </c>
      <c r="AM169" s="161">
        <v>10000000</v>
      </c>
      <c r="AN169" s="161"/>
      <c r="AO169" s="161" t="s">
        <v>746</v>
      </c>
      <c r="AP169" s="162" t="s">
        <v>1736</v>
      </c>
      <c r="AQ169" s="161">
        <v>10000000</v>
      </c>
      <c r="AR169" s="161"/>
      <c r="AS169" s="161" t="s">
        <v>746</v>
      </c>
      <c r="AT169" s="162" t="s">
        <v>1736</v>
      </c>
      <c r="AU169" s="161">
        <v>0</v>
      </c>
      <c r="AV169" s="161"/>
      <c r="AW169" s="161"/>
      <c r="AX169" s="162" t="s">
        <v>1736</v>
      </c>
      <c r="AY169" s="161">
        <v>0</v>
      </c>
      <c r="AZ169" s="161"/>
      <c r="BA169" s="161"/>
      <c r="BB169" s="162" t="s">
        <v>1736</v>
      </c>
      <c r="BC169" s="161">
        <v>16641000</v>
      </c>
      <c r="BD169" s="161"/>
      <c r="BE169" s="161" t="s">
        <v>746</v>
      </c>
      <c r="BF169" s="162" t="s">
        <v>1736</v>
      </c>
      <c r="BG169" s="162">
        <v>0</v>
      </c>
      <c r="BH169" s="162"/>
      <c r="BI169" s="161"/>
      <c r="BJ169" s="162" t="s">
        <v>1736</v>
      </c>
      <c r="BK169" s="162">
        <f t="shared" si="2"/>
        <v>116641000</v>
      </c>
      <c r="BL169" s="163" t="s">
        <v>747</v>
      </c>
      <c r="BM169" s="163" t="s">
        <v>752</v>
      </c>
      <c r="BN169" s="163" t="s">
        <v>749</v>
      </c>
      <c r="BO169" s="163">
        <v>4292800</v>
      </c>
      <c r="BP169" s="163" t="s">
        <v>750</v>
      </c>
      <c r="BQ169" s="163" t="s">
        <v>1738</v>
      </c>
    </row>
    <row r="170" spans="1:69" ht="15.65" customHeight="1">
      <c r="A170" s="259" t="s">
        <v>289</v>
      </c>
      <c r="B170" s="260" t="s">
        <v>1471</v>
      </c>
      <c r="C170" s="259" t="s">
        <v>535</v>
      </c>
      <c r="D170" s="261" t="s">
        <v>931</v>
      </c>
      <c r="E170" s="256" t="s">
        <v>537</v>
      </c>
      <c r="F170" s="256" t="s">
        <v>538</v>
      </c>
      <c r="G170" s="256" t="s">
        <v>539</v>
      </c>
      <c r="H170" s="262">
        <v>0</v>
      </c>
      <c r="I170" s="262">
        <v>2017</v>
      </c>
      <c r="J170" s="263">
        <v>43313</v>
      </c>
      <c r="K170" s="263">
        <v>47118</v>
      </c>
      <c r="L170" s="271">
        <v>1</v>
      </c>
      <c r="M170" s="271">
        <v>1</v>
      </c>
      <c r="N170" s="271">
        <v>1</v>
      </c>
      <c r="O170" s="271">
        <v>1</v>
      </c>
      <c r="P170" s="271">
        <v>1</v>
      </c>
      <c r="Q170" s="271">
        <v>1</v>
      </c>
      <c r="R170" s="271">
        <v>1</v>
      </c>
      <c r="S170" s="271">
        <v>1</v>
      </c>
      <c r="T170" s="271">
        <v>1</v>
      </c>
      <c r="U170" s="271">
        <v>1</v>
      </c>
      <c r="V170" s="271">
        <v>1</v>
      </c>
      <c r="W170" s="161"/>
      <c r="X170" s="161"/>
      <c r="Y170" s="161"/>
      <c r="Z170" s="162"/>
      <c r="AA170" s="161"/>
      <c r="AB170" s="161"/>
      <c r="AC170" s="161"/>
      <c r="AD170" s="162"/>
      <c r="AE170" s="161"/>
      <c r="AF170" s="161"/>
      <c r="AG170" s="161"/>
      <c r="AH170" s="162"/>
      <c r="AI170" s="161"/>
      <c r="AJ170" s="161"/>
      <c r="AK170" s="161"/>
      <c r="AL170" s="162"/>
      <c r="AM170" s="161"/>
      <c r="AN170" s="161"/>
      <c r="AO170" s="161"/>
      <c r="AP170" s="162"/>
      <c r="AQ170" s="161"/>
      <c r="AR170" s="161"/>
      <c r="AS170" s="161"/>
      <c r="AT170" s="162"/>
      <c r="AU170" s="161"/>
      <c r="AV170" s="161"/>
      <c r="AW170" s="161"/>
      <c r="AX170" s="162"/>
      <c r="AY170" s="161"/>
      <c r="AZ170" s="161"/>
      <c r="BA170" s="161"/>
      <c r="BB170" s="162"/>
      <c r="BC170" s="161"/>
      <c r="BD170" s="161"/>
      <c r="BE170" s="161"/>
      <c r="BF170" s="162"/>
      <c r="BG170" s="162"/>
      <c r="BH170" s="162"/>
      <c r="BI170" s="161"/>
      <c r="BJ170" s="162"/>
      <c r="BK170" s="162">
        <f t="shared" si="2"/>
        <v>0</v>
      </c>
      <c r="BL170" s="163" t="s">
        <v>932</v>
      </c>
      <c r="BM170" s="163" t="s">
        <v>633</v>
      </c>
      <c r="BN170" s="163" t="s">
        <v>933</v>
      </c>
      <c r="BO170" s="163" t="s">
        <v>934</v>
      </c>
      <c r="BP170" s="163" t="s">
        <v>935</v>
      </c>
      <c r="BQ170" s="163" t="s">
        <v>1741</v>
      </c>
    </row>
    <row r="171" spans="1:69" ht="15.65" customHeight="1">
      <c r="A171" s="259" t="s">
        <v>289</v>
      </c>
      <c r="B171" s="260" t="s">
        <v>544</v>
      </c>
      <c r="C171" s="259" t="s">
        <v>545</v>
      </c>
      <c r="D171" s="261"/>
      <c r="E171" s="256" t="s">
        <v>936</v>
      </c>
      <c r="F171" s="256" t="s">
        <v>548</v>
      </c>
      <c r="G171" s="256" t="s">
        <v>245</v>
      </c>
      <c r="H171" s="262">
        <v>45.4</v>
      </c>
      <c r="I171" s="262" t="s">
        <v>549</v>
      </c>
      <c r="J171" s="263">
        <v>43313</v>
      </c>
      <c r="K171" s="263">
        <v>47118</v>
      </c>
      <c r="L171" s="293">
        <v>78</v>
      </c>
      <c r="M171" s="293">
        <v>80</v>
      </c>
      <c r="N171" s="293">
        <v>80</v>
      </c>
      <c r="O171" s="293">
        <v>82</v>
      </c>
      <c r="P171" s="293">
        <v>84</v>
      </c>
      <c r="Q171" s="293">
        <v>85</v>
      </c>
      <c r="R171" s="293">
        <v>86</v>
      </c>
      <c r="S171" s="293">
        <v>89</v>
      </c>
      <c r="T171" s="293">
        <v>90</v>
      </c>
      <c r="U171" s="271">
        <v>93</v>
      </c>
      <c r="V171" s="271">
        <v>95</v>
      </c>
      <c r="W171" s="161">
        <v>67900000</v>
      </c>
      <c r="X171" s="161">
        <v>67900000</v>
      </c>
      <c r="Y171" s="161" t="s">
        <v>937</v>
      </c>
      <c r="Z171" s="162" t="s">
        <v>1739</v>
      </c>
      <c r="AA171" s="161">
        <v>69900000</v>
      </c>
      <c r="AB171" s="161">
        <v>0</v>
      </c>
      <c r="AC171" s="161" t="s">
        <v>937</v>
      </c>
      <c r="AD171" s="162" t="s">
        <v>1739</v>
      </c>
      <c r="AE171" s="161">
        <v>71997000</v>
      </c>
      <c r="AF171" s="161"/>
      <c r="AG171" s="161" t="s">
        <v>937</v>
      </c>
      <c r="AH171" s="162" t="s">
        <v>1739</v>
      </c>
      <c r="AI171" s="161">
        <v>74156910</v>
      </c>
      <c r="AJ171" s="161"/>
      <c r="AK171" s="161" t="s">
        <v>937</v>
      </c>
      <c r="AL171" s="162" t="s">
        <v>1739</v>
      </c>
      <c r="AM171" s="161">
        <v>76381617.299999997</v>
      </c>
      <c r="AN171" s="161"/>
      <c r="AO171" s="161" t="s">
        <v>937</v>
      </c>
      <c r="AP171" s="162" t="s">
        <v>1739</v>
      </c>
      <c r="AQ171" s="161">
        <v>78673065.818999991</v>
      </c>
      <c r="AR171" s="161"/>
      <c r="AS171" s="161" t="s">
        <v>937</v>
      </c>
      <c r="AT171" s="162" t="s">
        <v>1739</v>
      </c>
      <c r="AU171" s="161">
        <v>81033257.793569997</v>
      </c>
      <c r="AV171" s="161"/>
      <c r="AW171" s="161" t="s">
        <v>937</v>
      </c>
      <c r="AX171" s="162" t="s">
        <v>1739</v>
      </c>
      <c r="AY171" s="161">
        <v>83464255.527377099</v>
      </c>
      <c r="AZ171" s="161"/>
      <c r="BA171" s="161" t="s">
        <v>937</v>
      </c>
      <c r="BB171" s="162" t="s">
        <v>1739</v>
      </c>
      <c r="BC171" s="161">
        <v>85968183.193198413</v>
      </c>
      <c r="BD171" s="161"/>
      <c r="BE171" s="161" t="s">
        <v>937</v>
      </c>
      <c r="BF171" s="162" t="s">
        <v>1739</v>
      </c>
      <c r="BG171" s="162">
        <v>88547228.688994363</v>
      </c>
      <c r="BH171" s="162"/>
      <c r="BI171" s="161" t="s">
        <v>937</v>
      </c>
      <c r="BJ171" s="162" t="s">
        <v>1739</v>
      </c>
      <c r="BK171" s="162">
        <f t="shared" si="2"/>
        <v>778021518.32213998</v>
      </c>
      <c r="BL171" s="163" t="s">
        <v>932</v>
      </c>
      <c r="BM171" s="163" t="s">
        <v>633</v>
      </c>
      <c r="BN171" s="163" t="s">
        <v>933</v>
      </c>
      <c r="BO171" s="163" t="s">
        <v>934</v>
      </c>
      <c r="BP171" s="163" t="s">
        <v>935</v>
      </c>
      <c r="BQ171" s="163" t="s">
        <v>1741</v>
      </c>
    </row>
    <row r="172" spans="1:69" ht="15.65" customHeight="1">
      <c r="A172" s="259" t="s">
        <v>289</v>
      </c>
      <c r="B172" s="260" t="s">
        <v>550</v>
      </c>
      <c r="C172" s="259" t="s">
        <v>551</v>
      </c>
      <c r="D172" s="261" t="s">
        <v>938</v>
      </c>
      <c r="E172" s="256" t="s">
        <v>939</v>
      </c>
      <c r="F172" s="256" t="s">
        <v>554</v>
      </c>
      <c r="G172" s="256" t="s">
        <v>940</v>
      </c>
      <c r="H172" s="262">
        <v>0</v>
      </c>
      <c r="I172" s="262">
        <v>2017</v>
      </c>
      <c r="J172" s="263">
        <v>43313</v>
      </c>
      <c r="K172" s="263">
        <v>47118</v>
      </c>
      <c r="L172" s="271">
        <v>1</v>
      </c>
      <c r="M172" s="271">
        <v>1</v>
      </c>
      <c r="N172" s="271">
        <v>1</v>
      </c>
      <c r="O172" s="271">
        <v>1</v>
      </c>
      <c r="P172" s="271">
        <v>1</v>
      </c>
      <c r="Q172" s="271">
        <v>1</v>
      </c>
      <c r="R172" s="271">
        <v>1</v>
      </c>
      <c r="S172" s="271">
        <v>1</v>
      </c>
      <c r="T172" s="271">
        <v>1</v>
      </c>
      <c r="U172" s="271">
        <v>1</v>
      </c>
      <c r="V172" s="271">
        <v>1</v>
      </c>
      <c r="W172" s="161"/>
      <c r="X172" s="161"/>
      <c r="Y172" s="161"/>
      <c r="Z172" s="162"/>
      <c r="AA172" s="161"/>
      <c r="AB172" s="161"/>
      <c r="AC172" s="161"/>
      <c r="AD172" s="162"/>
      <c r="AE172" s="161"/>
      <c r="AF172" s="161"/>
      <c r="AG172" s="161"/>
      <c r="AH172" s="162"/>
      <c r="AI172" s="161"/>
      <c r="AJ172" s="161"/>
      <c r="AK172" s="161"/>
      <c r="AL172" s="162"/>
      <c r="AM172" s="161"/>
      <c r="AN172" s="161"/>
      <c r="AO172" s="161"/>
      <c r="AP172" s="162"/>
      <c r="AQ172" s="161"/>
      <c r="AR172" s="161"/>
      <c r="AS172" s="161"/>
      <c r="AT172" s="162"/>
      <c r="AU172" s="161"/>
      <c r="AV172" s="161"/>
      <c r="AW172" s="161"/>
      <c r="AX172" s="162"/>
      <c r="AY172" s="161"/>
      <c r="AZ172" s="161"/>
      <c r="BA172" s="161"/>
      <c r="BB172" s="162"/>
      <c r="BC172" s="161"/>
      <c r="BD172" s="161"/>
      <c r="BE172" s="161"/>
      <c r="BF172" s="162"/>
      <c r="BG172" s="162"/>
      <c r="BH172" s="162"/>
      <c r="BI172" s="161"/>
      <c r="BJ172" s="162"/>
      <c r="BK172" s="162">
        <f t="shared" si="2"/>
        <v>0</v>
      </c>
      <c r="BL172" s="163" t="s">
        <v>932</v>
      </c>
      <c r="BM172" s="163" t="s">
        <v>633</v>
      </c>
      <c r="BN172" s="163" t="s">
        <v>933</v>
      </c>
      <c r="BO172" s="163" t="s">
        <v>934</v>
      </c>
      <c r="BP172" s="163" t="s">
        <v>935</v>
      </c>
      <c r="BQ172" s="163" t="s">
        <v>1741</v>
      </c>
    </row>
    <row r="173" spans="1:69" ht="15.65" customHeight="1">
      <c r="A173" s="259" t="s">
        <v>289</v>
      </c>
      <c r="B173" s="260" t="s">
        <v>566</v>
      </c>
      <c r="C173" s="259" t="s">
        <v>1756</v>
      </c>
      <c r="D173" s="261"/>
      <c r="E173" s="256" t="s">
        <v>1664</v>
      </c>
      <c r="F173" s="256" t="s">
        <v>1664</v>
      </c>
      <c r="G173" s="256" t="s">
        <v>1583</v>
      </c>
      <c r="H173" s="262">
        <v>0</v>
      </c>
      <c r="I173" s="262">
        <v>2018</v>
      </c>
      <c r="J173" s="263">
        <v>43313</v>
      </c>
      <c r="K173" s="263">
        <v>47118</v>
      </c>
      <c r="L173" s="271">
        <v>1</v>
      </c>
      <c r="M173" s="271">
        <v>1</v>
      </c>
      <c r="N173" s="271">
        <v>1</v>
      </c>
      <c r="O173" s="271">
        <v>1</v>
      </c>
      <c r="P173" s="271">
        <v>1</v>
      </c>
      <c r="Q173" s="271">
        <v>1</v>
      </c>
      <c r="R173" s="271">
        <v>1</v>
      </c>
      <c r="S173" s="271">
        <v>1</v>
      </c>
      <c r="T173" s="271">
        <v>1</v>
      </c>
      <c r="U173" s="271">
        <v>1</v>
      </c>
      <c r="V173" s="271">
        <v>1</v>
      </c>
      <c r="W173" s="161">
        <v>4000000</v>
      </c>
      <c r="X173" s="161">
        <v>4000000</v>
      </c>
      <c r="Y173" s="161" t="s">
        <v>937</v>
      </c>
      <c r="Z173" s="162" t="s">
        <v>1739</v>
      </c>
      <c r="AA173" s="161">
        <v>4200000</v>
      </c>
      <c r="AB173" s="161">
        <v>0</v>
      </c>
      <c r="AC173" s="161" t="s">
        <v>937</v>
      </c>
      <c r="AD173" s="162" t="s">
        <v>1739</v>
      </c>
      <c r="AE173" s="161"/>
      <c r="AF173" s="161"/>
      <c r="AG173" s="161"/>
      <c r="AH173" s="162" t="s">
        <v>1739</v>
      </c>
      <c r="AI173" s="161"/>
      <c r="AJ173" s="161"/>
      <c r="AK173" s="161"/>
      <c r="AL173" s="162" t="s">
        <v>1739</v>
      </c>
      <c r="AM173" s="161"/>
      <c r="AN173" s="161"/>
      <c r="AO173" s="161"/>
      <c r="AP173" s="162" t="s">
        <v>1739</v>
      </c>
      <c r="AQ173" s="161"/>
      <c r="AR173" s="161"/>
      <c r="AS173" s="161"/>
      <c r="AT173" s="162" t="s">
        <v>1739</v>
      </c>
      <c r="AU173" s="161"/>
      <c r="AV173" s="161"/>
      <c r="AW173" s="161"/>
      <c r="AX173" s="162" t="s">
        <v>1739</v>
      </c>
      <c r="AY173" s="161"/>
      <c r="AZ173" s="161"/>
      <c r="BA173" s="161"/>
      <c r="BB173" s="162" t="s">
        <v>1739</v>
      </c>
      <c r="BC173" s="161"/>
      <c r="BD173" s="161"/>
      <c r="BE173" s="161"/>
      <c r="BF173" s="162" t="s">
        <v>1739</v>
      </c>
      <c r="BG173" s="162"/>
      <c r="BH173" s="162"/>
      <c r="BI173" s="161"/>
      <c r="BJ173" s="162" t="s">
        <v>1739</v>
      </c>
      <c r="BK173" s="162">
        <f t="shared" si="2"/>
        <v>8200000</v>
      </c>
      <c r="BL173" s="163" t="s">
        <v>932</v>
      </c>
      <c r="BM173" s="163" t="s">
        <v>633</v>
      </c>
      <c r="BN173" s="163" t="s">
        <v>933</v>
      </c>
      <c r="BO173" s="163" t="s">
        <v>934</v>
      </c>
      <c r="BP173" s="163" t="s">
        <v>935</v>
      </c>
      <c r="BQ173" s="163" t="s">
        <v>1741</v>
      </c>
    </row>
    <row r="174" spans="1:69" ht="15.65" customHeight="1">
      <c r="A174" s="259" t="s">
        <v>289</v>
      </c>
      <c r="B174" s="260" t="s">
        <v>567</v>
      </c>
      <c r="C174" s="259" t="s">
        <v>568</v>
      </c>
      <c r="D174" s="261"/>
      <c r="E174" s="256" t="s">
        <v>941</v>
      </c>
      <c r="F174" s="256" t="s">
        <v>570</v>
      </c>
      <c r="G174" s="256" t="s">
        <v>571</v>
      </c>
      <c r="H174" s="262">
        <v>57</v>
      </c>
      <c r="I174" s="262">
        <v>2017</v>
      </c>
      <c r="J174" s="263">
        <v>43313</v>
      </c>
      <c r="K174" s="263">
        <v>47118</v>
      </c>
      <c r="L174" s="271">
        <v>75</v>
      </c>
      <c r="M174" s="271">
        <v>85</v>
      </c>
      <c r="N174" s="271">
        <v>95</v>
      </c>
      <c r="O174" s="297">
        <v>100</v>
      </c>
      <c r="P174" s="271">
        <v>100</v>
      </c>
      <c r="Q174" s="271">
        <v>100</v>
      </c>
      <c r="R174" s="271">
        <v>100</v>
      </c>
      <c r="S174" s="271">
        <v>100</v>
      </c>
      <c r="T174" s="271">
        <v>100</v>
      </c>
      <c r="U174" s="271">
        <v>100</v>
      </c>
      <c r="V174" s="271">
        <v>100</v>
      </c>
      <c r="W174" s="161">
        <v>1500000</v>
      </c>
      <c r="X174" s="161">
        <v>1500000</v>
      </c>
      <c r="Y174" s="161" t="s">
        <v>937</v>
      </c>
      <c r="Z174" s="162" t="s">
        <v>1740</v>
      </c>
      <c r="AA174" s="161"/>
      <c r="AB174" s="161"/>
      <c r="AC174" s="161"/>
      <c r="AD174" s="162"/>
      <c r="AE174" s="161"/>
      <c r="AF174" s="161"/>
      <c r="AG174" s="161"/>
      <c r="AH174" s="162"/>
      <c r="AI174" s="161"/>
      <c r="AJ174" s="161"/>
      <c r="AK174" s="161"/>
      <c r="AL174" s="162"/>
      <c r="AM174" s="161"/>
      <c r="AN174" s="161"/>
      <c r="AO174" s="161"/>
      <c r="AP174" s="162"/>
      <c r="AQ174" s="161"/>
      <c r="AR174" s="161"/>
      <c r="AS174" s="161"/>
      <c r="AT174" s="162"/>
      <c r="AU174" s="161"/>
      <c r="AV174" s="161"/>
      <c r="AW174" s="161"/>
      <c r="AX174" s="162"/>
      <c r="AY174" s="161"/>
      <c r="AZ174" s="161"/>
      <c r="BA174" s="161"/>
      <c r="BB174" s="162"/>
      <c r="BC174" s="161"/>
      <c r="BD174" s="161"/>
      <c r="BE174" s="161"/>
      <c r="BF174" s="162"/>
      <c r="BG174" s="162"/>
      <c r="BH174" s="162"/>
      <c r="BI174" s="161"/>
      <c r="BJ174" s="162"/>
      <c r="BK174" s="162">
        <f t="shared" si="2"/>
        <v>1500000</v>
      </c>
      <c r="BL174" s="163" t="s">
        <v>932</v>
      </c>
      <c r="BM174" s="163" t="s">
        <v>633</v>
      </c>
      <c r="BN174" s="163" t="s">
        <v>933</v>
      </c>
      <c r="BO174" s="163" t="s">
        <v>934</v>
      </c>
      <c r="BP174" s="163" t="s">
        <v>935</v>
      </c>
      <c r="BQ174" s="163" t="s">
        <v>1741</v>
      </c>
    </row>
    <row r="175" spans="1:69" ht="15.65" customHeight="1">
      <c r="A175" s="259" t="s">
        <v>291</v>
      </c>
      <c r="B175" s="260" t="s">
        <v>513</v>
      </c>
      <c r="C175" s="259" t="s">
        <v>514</v>
      </c>
      <c r="D175" s="261" t="s">
        <v>1580</v>
      </c>
      <c r="E175" s="256" t="s">
        <v>1017</v>
      </c>
      <c r="F175" s="256" t="s">
        <v>517</v>
      </c>
      <c r="G175" s="256" t="s">
        <v>518</v>
      </c>
      <c r="H175" s="262">
        <v>1</v>
      </c>
      <c r="I175" s="262">
        <v>2018</v>
      </c>
      <c r="J175" s="263">
        <v>43678</v>
      </c>
      <c r="K175" s="263">
        <v>47118</v>
      </c>
      <c r="L175" s="271">
        <v>1</v>
      </c>
      <c r="M175" s="271">
        <v>1</v>
      </c>
      <c r="N175" s="271">
        <v>1</v>
      </c>
      <c r="O175" s="271">
        <v>1</v>
      </c>
      <c r="P175" s="271">
        <v>1</v>
      </c>
      <c r="Q175" s="271">
        <v>1</v>
      </c>
      <c r="R175" s="271">
        <v>1</v>
      </c>
      <c r="S175" s="271">
        <v>1</v>
      </c>
      <c r="T175" s="271">
        <v>1</v>
      </c>
      <c r="U175" s="271">
        <v>1</v>
      </c>
      <c r="V175" s="271">
        <v>1</v>
      </c>
      <c r="W175" s="161"/>
      <c r="X175" s="161"/>
      <c r="Y175" s="161"/>
      <c r="Z175" s="162"/>
      <c r="AA175" s="161"/>
      <c r="AB175" s="161"/>
      <c r="AC175" s="161"/>
      <c r="AD175" s="162"/>
      <c r="AE175" s="161"/>
      <c r="AF175" s="161"/>
      <c r="AG175" s="161"/>
      <c r="AH175" s="162"/>
      <c r="AI175" s="161"/>
      <c r="AJ175" s="161"/>
      <c r="AK175" s="161"/>
      <c r="AL175" s="162"/>
      <c r="AM175" s="161"/>
      <c r="AN175" s="161"/>
      <c r="AO175" s="161"/>
      <c r="AP175" s="162"/>
      <c r="AQ175" s="161"/>
      <c r="AR175" s="161"/>
      <c r="AS175" s="161"/>
      <c r="AT175" s="162"/>
      <c r="AU175" s="161"/>
      <c r="AV175" s="161"/>
      <c r="AW175" s="161"/>
      <c r="AX175" s="162"/>
      <c r="AY175" s="161"/>
      <c r="AZ175" s="161"/>
      <c r="BA175" s="161"/>
      <c r="BB175" s="162"/>
      <c r="BC175" s="161"/>
      <c r="BD175" s="161"/>
      <c r="BE175" s="161"/>
      <c r="BF175" s="162"/>
      <c r="BG175" s="162"/>
      <c r="BH175" s="162"/>
      <c r="BI175" s="161"/>
      <c r="BJ175" s="162"/>
      <c r="BK175" s="162">
        <f t="shared" si="2"/>
        <v>0</v>
      </c>
      <c r="BL175" s="163" t="s">
        <v>1018</v>
      </c>
      <c r="BM175" s="163" t="s">
        <v>1019</v>
      </c>
      <c r="BN175" s="163" t="s">
        <v>1020</v>
      </c>
      <c r="BO175" s="163">
        <v>3580400</v>
      </c>
      <c r="BP175" s="163" t="s">
        <v>1021</v>
      </c>
      <c r="BQ175" s="163" t="s">
        <v>1025</v>
      </c>
    </row>
    <row r="176" spans="1:69" ht="15.65" customHeight="1">
      <c r="A176" s="259" t="s">
        <v>291</v>
      </c>
      <c r="B176" s="260" t="s">
        <v>524</v>
      </c>
      <c r="C176" s="259" t="s">
        <v>572</v>
      </c>
      <c r="D176" s="261"/>
      <c r="E176" s="256" t="s">
        <v>527</v>
      </c>
      <c r="F176" s="256" t="s">
        <v>528</v>
      </c>
      <c r="G176" s="256" t="s">
        <v>529</v>
      </c>
      <c r="H176" s="262">
        <v>0</v>
      </c>
      <c r="I176" s="262">
        <v>2018</v>
      </c>
      <c r="J176" s="263">
        <v>43678</v>
      </c>
      <c r="K176" s="263">
        <v>47118</v>
      </c>
      <c r="L176" s="271">
        <v>1</v>
      </c>
      <c r="M176" s="271">
        <v>1</v>
      </c>
      <c r="N176" s="271">
        <v>1</v>
      </c>
      <c r="O176" s="271">
        <v>1</v>
      </c>
      <c r="P176" s="271">
        <v>1</v>
      </c>
      <c r="Q176" s="271">
        <v>1</v>
      </c>
      <c r="R176" s="271">
        <v>1</v>
      </c>
      <c r="S176" s="271">
        <v>1</v>
      </c>
      <c r="T176" s="271">
        <v>1</v>
      </c>
      <c r="U176" s="271">
        <v>1</v>
      </c>
      <c r="V176" s="271">
        <v>1</v>
      </c>
      <c r="W176" s="161"/>
      <c r="X176" s="161"/>
      <c r="Y176" s="161"/>
      <c r="Z176" s="162"/>
      <c r="AA176" s="161"/>
      <c r="AB176" s="161"/>
      <c r="AC176" s="161"/>
      <c r="AD176" s="162"/>
      <c r="AE176" s="161"/>
      <c r="AF176" s="161"/>
      <c r="AG176" s="161"/>
      <c r="AH176" s="162"/>
      <c r="AI176" s="161"/>
      <c r="AJ176" s="161"/>
      <c r="AK176" s="161"/>
      <c r="AL176" s="162"/>
      <c r="AM176" s="161"/>
      <c r="AN176" s="161"/>
      <c r="AO176" s="161"/>
      <c r="AP176" s="162"/>
      <c r="AQ176" s="161"/>
      <c r="AR176" s="161"/>
      <c r="AS176" s="161"/>
      <c r="AT176" s="162"/>
      <c r="AU176" s="161"/>
      <c r="AV176" s="161"/>
      <c r="AW176" s="161"/>
      <c r="AX176" s="162"/>
      <c r="AY176" s="161"/>
      <c r="AZ176" s="161"/>
      <c r="BA176" s="161"/>
      <c r="BB176" s="162"/>
      <c r="BC176" s="161"/>
      <c r="BD176" s="161"/>
      <c r="BE176" s="161"/>
      <c r="BF176" s="162"/>
      <c r="BG176" s="162"/>
      <c r="BH176" s="162"/>
      <c r="BI176" s="161"/>
      <c r="BJ176" s="162"/>
      <c r="BK176" s="162">
        <f t="shared" si="2"/>
        <v>0</v>
      </c>
      <c r="BL176" s="163" t="s">
        <v>1022</v>
      </c>
      <c r="BM176" s="163" t="s">
        <v>1023</v>
      </c>
      <c r="BN176" s="163" t="s">
        <v>1024</v>
      </c>
      <c r="BO176" s="163">
        <v>3580400</v>
      </c>
      <c r="BP176" s="163" t="s">
        <v>1025</v>
      </c>
      <c r="BQ176" s="163" t="s">
        <v>1025</v>
      </c>
    </row>
    <row r="177" spans="1:69" ht="15.65" customHeight="1">
      <c r="A177" s="259" t="s">
        <v>291</v>
      </c>
      <c r="B177" s="260" t="s">
        <v>1471</v>
      </c>
      <c r="C177" s="259" t="s">
        <v>1575</v>
      </c>
      <c r="D177" s="261"/>
      <c r="E177" s="256" t="s">
        <v>537</v>
      </c>
      <c r="F177" s="256" t="s">
        <v>538</v>
      </c>
      <c r="G177" s="256" t="s">
        <v>539</v>
      </c>
      <c r="H177" s="262">
        <v>0</v>
      </c>
      <c r="I177" s="262">
        <v>2018</v>
      </c>
      <c r="J177" s="263">
        <v>43678</v>
      </c>
      <c r="K177" s="263">
        <v>47118</v>
      </c>
      <c r="L177" s="271">
        <v>1</v>
      </c>
      <c r="M177" s="271">
        <v>1</v>
      </c>
      <c r="N177" s="271">
        <v>1</v>
      </c>
      <c r="O177" s="271">
        <v>1</v>
      </c>
      <c r="P177" s="271">
        <v>1</v>
      </c>
      <c r="Q177" s="271">
        <v>1</v>
      </c>
      <c r="R177" s="271">
        <v>1</v>
      </c>
      <c r="S177" s="271">
        <v>1</v>
      </c>
      <c r="T177" s="271">
        <v>1</v>
      </c>
      <c r="U177" s="271">
        <v>1</v>
      </c>
      <c r="V177" s="271">
        <v>1</v>
      </c>
      <c r="W177" s="161"/>
      <c r="X177" s="161"/>
      <c r="Y177" s="161"/>
      <c r="Z177" s="162"/>
      <c r="AA177" s="161"/>
      <c r="AB177" s="161"/>
      <c r="AC177" s="161"/>
      <c r="AD177" s="162"/>
      <c r="AE177" s="161"/>
      <c r="AF177" s="161"/>
      <c r="AG177" s="161"/>
      <c r="AH177" s="162"/>
      <c r="AI177" s="161"/>
      <c r="AJ177" s="161"/>
      <c r="AK177" s="161"/>
      <c r="AL177" s="162"/>
      <c r="AM177" s="161"/>
      <c r="AN177" s="161"/>
      <c r="AO177" s="161"/>
      <c r="AP177" s="162"/>
      <c r="AQ177" s="161"/>
      <c r="AR177" s="161"/>
      <c r="AS177" s="161"/>
      <c r="AT177" s="162"/>
      <c r="AU177" s="161"/>
      <c r="AV177" s="161"/>
      <c r="AW177" s="161"/>
      <c r="AX177" s="162"/>
      <c r="AY177" s="161"/>
      <c r="AZ177" s="161"/>
      <c r="BA177" s="161"/>
      <c r="BB177" s="162"/>
      <c r="BC177" s="161"/>
      <c r="BD177" s="161"/>
      <c r="BE177" s="161"/>
      <c r="BF177" s="162"/>
      <c r="BG177" s="162"/>
      <c r="BH177" s="162"/>
      <c r="BI177" s="161"/>
      <c r="BJ177" s="162"/>
      <c r="BK177" s="162">
        <f t="shared" si="2"/>
        <v>0</v>
      </c>
      <c r="BL177" s="163" t="s">
        <v>1026</v>
      </c>
      <c r="BM177" s="163" t="s">
        <v>1023</v>
      </c>
      <c r="BN177" s="163" t="s">
        <v>1024</v>
      </c>
      <c r="BO177" s="163">
        <v>3580400</v>
      </c>
      <c r="BP177" s="163" t="s">
        <v>1025</v>
      </c>
      <c r="BQ177" s="163" t="s">
        <v>1025</v>
      </c>
    </row>
    <row r="178" spans="1:69" ht="15.65" customHeight="1">
      <c r="A178" s="259" t="s">
        <v>291</v>
      </c>
      <c r="B178" s="260" t="s">
        <v>560</v>
      </c>
      <c r="C178" s="259" t="s">
        <v>561</v>
      </c>
      <c r="D178" s="261"/>
      <c r="E178" s="256" t="s">
        <v>563</v>
      </c>
      <c r="F178" s="256" t="s">
        <v>564</v>
      </c>
      <c r="G178" s="256" t="s">
        <v>565</v>
      </c>
      <c r="H178" s="262">
        <v>1</v>
      </c>
      <c r="I178" s="262">
        <v>2018</v>
      </c>
      <c r="J178" s="263">
        <v>43678</v>
      </c>
      <c r="K178" s="263">
        <v>47118</v>
      </c>
      <c r="L178" s="271">
        <v>1</v>
      </c>
      <c r="M178" s="271">
        <v>1</v>
      </c>
      <c r="N178" s="271">
        <v>1</v>
      </c>
      <c r="O178" s="271">
        <v>1</v>
      </c>
      <c r="P178" s="271">
        <v>1</v>
      </c>
      <c r="Q178" s="271">
        <v>1</v>
      </c>
      <c r="R178" s="271">
        <v>1</v>
      </c>
      <c r="S178" s="271">
        <v>1</v>
      </c>
      <c r="T178" s="271">
        <v>1</v>
      </c>
      <c r="U178" s="271">
        <v>1</v>
      </c>
      <c r="V178" s="271">
        <v>1</v>
      </c>
      <c r="W178" s="161"/>
      <c r="X178" s="161"/>
      <c r="Y178" s="161"/>
      <c r="Z178" s="162"/>
      <c r="AA178" s="161"/>
      <c r="AB178" s="161"/>
      <c r="AC178" s="161"/>
      <c r="AD178" s="162"/>
      <c r="AE178" s="161"/>
      <c r="AF178" s="161"/>
      <c r="AG178" s="161"/>
      <c r="AH178" s="162"/>
      <c r="AI178" s="161"/>
      <c r="AJ178" s="161"/>
      <c r="AK178" s="161"/>
      <c r="AL178" s="162"/>
      <c r="AM178" s="161"/>
      <c r="AN178" s="161"/>
      <c r="AO178" s="161"/>
      <c r="AP178" s="162"/>
      <c r="AQ178" s="161"/>
      <c r="AR178" s="161"/>
      <c r="AS178" s="161"/>
      <c r="AT178" s="162"/>
      <c r="AU178" s="161"/>
      <c r="AV178" s="161"/>
      <c r="AW178" s="161"/>
      <c r="AX178" s="162"/>
      <c r="AY178" s="161"/>
      <c r="AZ178" s="161"/>
      <c r="BA178" s="161"/>
      <c r="BB178" s="162"/>
      <c r="BC178" s="161"/>
      <c r="BD178" s="161"/>
      <c r="BE178" s="161"/>
      <c r="BF178" s="162"/>
      <c r="BG178" s="162"/>
      <c r="BH178" s="162"/>
      <c r="BI178" s="161"/>
      <c r="BJ178" s="162"/>
      <c r="BK178" s="162">
        <f t="shared" si="2"/>
        <v>0</v>
      </c>
      <c r="BL178" s="163" t="s">
        <v>1022</v>
      </c>
      <c r="BM178" s="163" t="s">
        <v>1023</v>
      </c>
      <c r="BN178" s="163" t="s">
        <v>1024</v>
      </c>
      <c r="BO178" s="163">
        <v>3580400</v>
      </c>
      <c r="BP178" s="163" t="s">
        <v>1025</v>
      </c>
      <c r="BQ178" s="163" t="s">
        <v>1025</v>
      </c>
    </row>
    <row r="179" spans="1:69" ht="15.65" customHeight="1">
      <c r="A179" s="259" t="s">
        <v>291</v>
      </c>
      <c r="B179" s="260" t="s">
        <v>567</v>
      </c>
      <c r="C179" s="259" t="s">
        <v>568</v>
      </c>
      <c r="D179" s="261"/>
      <c r="E179" s="256" t="s">
        <v>569</v>
      </c>
      <c r="F179" s="256" t="s">
        <v>570</v>
      </c>
      <c r="G179" s="256" t="s">
        <v>571</v>
      </c>
      <c r="H179" s="262">
        <v>86</v>
      </c>
      <c r="I179" s="262">
        <v>2017</v>
      </c>
      <c r="J179" s="263">
        <v>43678</v>
      </c>
      <c r="K179" s="263">
        <v>47118</v>
      </c>
      <c r="L179" s="271">
        <v>80</v>
      </c>
      <c r="M179" s="297">
        <v>100</v>
      </c>
      <c r="N179" s="271">
        <v>100</v>
      </c>
      <c r="O179" s="271">
        <v>100</v>
      </c>
      <c r="P179" s="271">
        <v>100</v>
      </c>
      <c r="Q179" s="271">
        <v>100</v>
      </c>
      <c r="R179" s="271">
        <v>100</v>
      </c>
      <c r="S179" s="271">
        <v>100</v>
      </c>
      <c r="T179" s="271">
        <v>100</v>
      </c>
      <c r="U179" s="271">
        <v>100</v>
      </c>
      <c r="V179" s="271">
        <v>100</v>
      </c>
      <c r="W179" s="161"/>
      <c r="X179" s="161"/>
      <c r="Y179" s="161"/>
      <c r="Z179" s="162"/>
      <c r="AA179" s="161"/>
      <c r="AB179" s="161"/>
      <c r="AC179" s="161"/>
      <c r="AD179" s="162"/>
      <c r="AE179" s="161"/>
      <c r="AF179" s="161"/>
      <c r="AG179" s="161"/>
      <c r="AH179" s="162"/>
      <c r="AI179" s="161"/>
      <c r="AJ179" s="161"/>
      <c r="AK179" s="161"/>
      <c r="AL179" s="162"/>
      <c r="AM179" s="161"/>
      <c r="AN179" s="161"/>
      <c r="AO179" s="161"/>
      <c r="AP179" s="162"/>
      <c r="AQ179" s="161"/>
      <c r="AR179" s="161"/>
      <c r="AS179" s="161"/>
      <c r="AT179" s="162"/>
      <c r="AU179" s="161"/>
      <c r="AV179" s="161"/>
      <c r="AW179" s="161"/>
      <c r="AX179" s="162"/>
      <c r="AY179" s="161"/>
      <c r="AZ179" s="161"/>
      <c r="BA179" s="161"/>
      <c r="BB179" s="162"/>
      <c r="BC179" s="161"/>
      <c r="BD179" s="161"/>
      <c r="BE179" s="161"/>
      <c r="BF179" s="162"/>
      <c r="BG179" s="162"/>
      <c r="BH179" s="162"/>
      <c r="BI179" s="161"/>
      <c r="BJ179" s="162"/>
      <c r="BK179" s="162">
        <f t="shared" si="2"/>
        <v>0</v>
      </c>
      <c r="BL179" s="163" t="s">
        <v>1022</v>
      </c>
      <c r="BM179" s="163" t="s">
        <v>1023</v>
      </c>
      <c r="BN179" s="163" t="s">
        <v>1024</v>
      </c>
      <c r="BO179" s="163">
        <v>3580400</v>
      </c>
      <c r="BP179" s="163" t="s">
        <v>1025</v>
      </c>
      <c r="BQ179" s="163" t="s">
        <v>1025</v>
      </c>
    </row>
    <row r="180" spans="1:69" ht="15.65" customHeight="1">
      <c r="A180" s="259" t="s">
        <v>304</v>
      </c>
      <c r="B180" s="260" t="s">
        <v>541</v>
      </c>
      <c r="C180" s="259" t="s">
        <v>1566</v>
      </c>
      <c r="D180" s="261" t="s">
        <v>714</v>
      </c>
      <c r="E180" s="256" t="s">
        <v>1754</v>
      </c>
      <c r="F180" s="256" t="s">
        <v>1567</v>
      </c>
      <c r="G180" s="256" t="s">
        <v>543</v>
      </c>
      <c r="H180" s="262">
        <v>100</v>
      </c>
      <c r="I180" s="262">
        <v>2018</v>
      </c>
      <c r="J180" s="263">
        <v>43313</v>
      </c>
      <c r="K180" s="263">
        <v>47118</v>
      </c>
      <c r="L180" s="297">
        <v>100</v>
      </c>
      <c r="M180" s="271">
        <v>100</v>
      </c>
      <c r="N180" s="271">
        <v>100</v>
      </c>
      <c r="O180" s="271">
        <v>100</v>
      </c>
      <c r="P180" s="271">
        <v>100</v>
      </c>
      <c r="Q180" s="271">
        <v>100</v>
      </c>
      <c r="R180" s="271">
        <v>100</v>
      </c>
      <c r="S180" s="271">
        <v>100</v>
      </c>
      <c r="T180" s="271">
        <v>100</v>
      </c>
      <c r="U180" s="271">
        <v>100</v>
      </c>
      <c r="V180" s="271">
        <v>100</v>
      </c>
      <c r="W180" s="161"/>
      <c r="X180" s="161"/>
      <c r="Y180" s="161"/>
      <c r="Z180" s="162">
        <v>0</v>
      </c>
      <c r="AA180" s="161"/>
      <c r="AB180" s="161"/>
      <c r="AC180" s="161"/>
      <c r="AD180" s="162">
        <v>0</v>
      </c>
      <c r="AE180" s="161"/>
      <c r="AF180" s="161"/>
      <c r="AG180" s="161"/>
      <c r="AH180" s="162">
        <v>0</v>
      </c>
      <c r="AI180" s="161"/>
      <c r="AJ180" s="161"/>
      <c r="AK180" s="161"/>
      <c r="AL180" s="162"/>
      <c r="AM180" s="161"/>
      <c r="AN180" s="161"/>
      <c r="AO180" s="161"/>
      <c r="AP180" s="162"/>
      <c r="AQ180" s="161"/>
      <c r="AR180" s="161"/>
      <c r="AS180" s="161"/>
      <c r="AT180" s="162"/>
      <c r="AU180" s="161"/>
      <c r="AV180" s="161"/>
      <c r="AW180" s="161"/>
      <c r="AX180" s="162"/>
      <c r="AY180" s="161"/>
      <c r="AZ180" s="161"/>
      <c r="BA180" s="161"/>
      <c r="BB180" s="162"/>
      <c r="BC180" s="161"/>
      <c r="BD180" s="161"/>
      <c r="BE180" s="161"/>
      <c r="BF180" s="162"/>
      <c r="BG180" s="162"/>
      <c r="BH180" s="162"/>
      <c r="BI180" s="161"/>
      <c r="BJ180" s="162"/>
      <c r="BK180" s="162">
        <f t="shared" si="2"/>
        <v>0</v>
      </c>
      <c r="BL180" s="163" t="s">
        <v>715</v>
      </c>
      <c r="BM180" s="163" t="s">
        <v>716</v>
      </c>
      <c r="BN180" s="163" t="s">
        <v>717</v>
      </c>
      <c r="BO180" s="163" t="s">
        <v>718</v>
      </c>
      <c r="BP180" s="163" t="s">
        <v>719</v>
      </c>
      <c r="BQ180" s="163" t="s">
        <v>726</v>
      </c>
    </row>
    <row r="181" spans="1:69" ht="15.65" customHeight="1">
      <c r="A181" s="259" t="s">
        <v>304</v>
      </c>
      <c r="B181" s="260" t="s">
        <v>544</v>
      </c>
      <c r="C181" s="259" t="s">
        <v>545</v>
      </c>
      <c r="D181" s="261" t="s">
        <v>720</v>
      </c>
      <c r="E181" s="256" t="s">
        <v>547</v>
      </c>
      <c r="F181" s="256" t="s">
        <v>548</v>
      </c>
      <c r="G181" s="256" t="s">
        <v>245</v>
      </c>
      <c r="H181" s="262">
        <v>81.7</v>
      </c>
      <c r="I181" s="262" t="s">
        <v>549</v>
      </c>
      <c r="J181" s="263">
        <v>43313</v>
      </c>
      <c r="K181" s="263">
        <v>47118</v>
      </c>
      <c r="L181" s="293">
        <v>75.363636363636374</v>
      </c>
      <c r="M181" s="293">
        <v>77.545454545454561</v>
      </c>
      <c r="N181" s="293">
        <v>79.727272727272748</v>
      </c>
      <c r="O181" s="293">
        <v>81.909090909090935</v>
      </c>
      <c r="P181" s="293">
        <v>84.090909090909122</v>
      </c>
      <c r="Q181" s="293">
        <v>86.272727272727309</v>
      </c>
      <c r="R181" s="293">
        <v>88.454545454545496</v>
      </c>
      <c r="S181" s="293">
        <v>90.636363636363683</v>
      </c>
      <c r="T181" s="293">
        <v>92.81818181818187</v>
      </c>
      <c r="U181" s="271">
        <v>95.000000000000057</v>
      </c>
      <c r="V181" s="271">
        <v>95</v>
      </c>
      <c r="W181" s="161">
        <v>86400000</v>
      </c>
      <c r="X181" s="161">
        <v>86400000</v>
      </c>
      <c r="Y181" s="161" t="s">
        <v>721</v>
      </c>
      <c r="Z181" s="162">
        <v>1047</v>
      </c>
      <c r="AA181" s="161"/>
      <c r="AB181" s="161"/>
      <c r="AC181" s="161"/>
      <c r="AD181" s="162">
        <v>1047</v>
      </c>
      <c r="AE181" s="161"/>
      <c r="AF181" s="161"/>
      <c r="AG181" s="161"/>
      <c r="AH181" s="162">
        <v>1047</v>
      </c>
      <c r="AI181" s="161"/>
      <c r="AJ181" s="161"/>
      <c r="AK181" s="161"/>
      <c r="AL181" s="162"/>
      <c r="AM181" s="161"/>
      <c r="AN181" s="161"/>
      <c r="AO181" s="161"/>
      <c r="AP181" s="162"/>
      <c r="AQ181" s="161"/>
      <c r="AR181" s="161"/>
      <c r="AS181" s="161"/>
      <c r="AT181" s="162"/>
      <c r="AU181" s="161"/>
      <c r="AV181" s="161"/>
      <c r="AW181" s="161"/>
      <c r="AX181" s="162"/>
      <c r="AY181" s="161"/>
      <c r="AZ181" s="161"/>
      <c r="BA181" s="161"/>
      <c r="BB181" s="162"/>
      <c r="BC181" s="161"/>
      <c r="BD181" s="161"/>
      <c r="BE181" s="161"/>
      <c r="BF181" s="162"/>
      <c r="BG181" s="162"/>
      <c r="BH181" s="162"/>
      <c r="BI181" s="161"/>
      <c r="BJ181" s="162"/>
      <c r="BK181" s="162">
        <f t="shared" si="2"/>
        <v>86400000</v>
      </c>
      <c r="BL181" s="163" t="s">
        <v>722</v>
      </c>
      <c r="BM181" s="163" t="s">
        <v>723</v>
      </c>
      <c r="BN181" s="163" t="s">
        <v>724</v>
      </c>
      <c r="BO181" s="163" t="s">
        <v>725</v>
      </c>
      <c r="BP181" s="163" t="s">
        <v>726</v>
      </c>
      <c r="BQ181" s="163" t="s">
        <v>726</v>
      </c>
    </row>
    <row r="182" spans="1:69" ht="15.65" customHeight="1">
      <c r="A182" s="259" t="s">
        <v>304</v>
      </c>
      <c r="B182" s="260" t="s">
        <v>550</v>
      </c>
      <c r="C182" s="259" t="s">
        <v>551</v>
      </c>
      <c r="D182" s="261" t="s">
        <v>727</v>
      </c>
      <c r="E182" s="256" t="s">
        <v>553</v>
      </c>
      <c r="F182" s="256" t="s">
        <v>554</v>
      </c>
      <c r="G182" s="256" t="s">
        <v>555</v>
      </c>
      <c r="H182" s="262">
        <v>0</v>
      </c>
      <c r="I182" s="262">
        <v>2018</v>
      </c>
      <c r="J182" s="263">
        <v>43313</v>
      </c>
      <c r="K182" s="263">
        <v>47118</v>
      </c>
      <c r="L182" s="271">
        <v>1</v>
      </c>
      <c r="M182" s="271">
        <v>1</v>
      </c>
      <c r="N182" s="271">
        <v>1</v>
      </c>
      <c r="O182" s="271">
        <v>1</v>
      </c>
      <c r="P182" s="271">
        <v>1</v>
      </c>
      <c r="Q182" s="271">
        <v>1</v>
      </c>
      <c r="R182" s="271">
        <v>1</v>
      </c>
      <c r="S182" s="271">
        <v>1</v>
      </c>
      <c r="T182" s="271">
        <v>1</v>
      </c>
      <c r="U182" s="271">
        <v>1</v>
      </c>
      <c r="V182" s="271">
        <v>1</v>
      </c>
      <c r="W182" s="161"/>
      <c r="X182" s="161"/>
      <c r="Y182" s="161"/>
      <c r="Z182" s="162">
        <v>0</v>
      </c>
      <c r="AA182" s="161"/>
      <c r="AB182" s="161"/>
      <c r="AC182" s="161"/>
      <c r="AD182" s="162">
        <v>0</v>
      </c>
      <c r="AE182" s="161"/>
      <c r="AF182" s="161"/>
      <c r="AG182" s="161"/>
      <c r="AH182" s="162">
        <v>0</v>
      </c>
      <c r="AI182" s="161"/>
      <c r="AJ182" s="161"/>
      <c r="AK182" s="161"/>
      <c r="AL182" s="162"/>
      <c r="AM182" s="161"/>
      <c r="AN182" s="161"/>
      <c r="AO182" s="161"/>
      <c r="AP182" s="162"/>
      <c r="AQ182" s="161"/>
      <c r="AR182" s="161"/>
      <c r="AS182" s="161"/>
      <c r="AT182" s="162"/>
      <c r="AU182" s="161"/>
      <c r="AV182" s="161"/>
      <c r="AW182" s="161"/>
      <c r="AX182" s="162"/>
      <c r="AY182" s="161"/>
      <c r="AZ182" s="161"/>
      <c r="BA182" s="161"/>
      <c r="BB182" s="162"/>
      <c r="BC182" s="161"/>
      <c r="BD182" s="161"/>
      <c r="BE182" s="161"/>
      <c r="BF182" s="162"/>
      <c r="BG182" s="162"/>
      <c r="BH182" s="162"/>
      <c r="BI182" s="161"/>
      <c r="BJ182" s="162"/>
      <c r="BK182" s="162">
        <f t="shared" si="2"/>
        <v>0</v>
      </c>
      <c r="BL182" s="163" t="s">
        <v>728</v>
      </c>
      <c r="BM182" s="163" t="s">
        <v>729</v>
      </c>
      <c r="BN182" s="163" t="s">
        <v>730</v>
      </c>
      <c r="BO182" s="163" t="s">
        <v>731</v>
      </c>
      <c r="BP182" s="163" t="s">
        <v>732</v>
      </c>
      <c r="BQ182" s="163" t="s">
        <v>726</v>
      </c>
    </row>
    <row r="183" spans="1:69" ht="15.65" customHeight="1">
      <c r="A183" s="259" t="s">
        <v>304</v>
      </c>
      <c r="B183" s="260" t="s">
        <v>560</v>
      </c>
      <c r="C183" s="259" t="s">
        <v>561</v>
      </c>
      <c r="D183" s="261" t="s">
        <v>733</v>
      </c>
      <c r="E183" s="256" t="s">
        <v>563</v>
      </c>
      <c r="F183" s="256" t="s">
        <v>564</v>
      </c>
      <c r="G183" s="256" t="s">
        <v>565</v>
      </c>
      <c r="H183" s="262">
        <v>1</v>
      </c>
      <c r="I183" s="262">
        <v>2017</v>
      </c>
      <c r="J183" s="263">
        <v>43313</v>
      </c>
      <c r="K183" s="263">
        <v>47118</v>
      </c>
      <c r="L183" s="271">
        <v>1</v>
      </c>
      <c r="M183" s="271">
        <v>1</v>
      </c>
      <c r="N183" s="271">
        <v>1</v>
      </c>
      <c r="O183" s="271">
        <v>1</v>
      </c>
      <c r="P183" s="271">
        <v>1</v>
      </c>
      <c r="Q183" s="271">
        <v>1</v>
      </c>
      <c r="R183" s="271">
        <v>1</v>
      </c>
      <c r="S183" s="271">
        <v>1</v>
      </c>
      <c r="T183" s="271">
        <v>1</v>
      </c>
      <c r="U183" s="271">
        <v>1</v>
      </c>
      <c r="V183" s="271">
        <v>1</v>
      </c>
      <c r="W183" s="161">
        <v>982300000</v>
      </c>
      <c r="X183" s="161">
        <v>982300000</v>
      </c>
      <c r="Y183" s="161" t="s">
        <v>734</v>
      </c>
      <c r="Z183" s="162">
        <v>1047</v>
      </c>
      <c r="AA183" s="161"/>
      <c r="AB183" s="161"/>
      <c r="AC183" s="161"/>
      <c r="AD183" s="162">
        <v>1047</v>
      </c>
      <c r="AE183" s="161"/>
      <c r="AF183" s="161"/>
      <c r="AG183" s="161"/>
      <c r="AH183" s="162">
        <v>1047</v>
      </c>
      <c r="AI183" s="161"/>
      <c r="AJ183" s="161"/>
      <c r="AK183" s="161"/>
      <c r="AL183" s="162"/>
      <c r="AM183" s="161"/>
      <c r="AN183" s="161"/>
      <c r="AO183" s="161"/>
      <c r="AP183" s="162"/>
      <c r="AQ183" s="161"/>
      <c r="AR183" s="161"/>
      <c r="AS183" s="161"/>
      <c r="AT183" s="162"/>
      <c r="AU183" s="161"/>
      <c r="AV183" s="161"/>
      <c r="AW183" s="161"/>
      <c r="AX183" s="162"/>
      <c r="AY183" s="161"/>
      <c r="AZ183" s="161"/>
      <c r="BA183" s="161"/>
      <c r="BB183" s="162"/>
      <c r="BC183" s="161"/>
      <c r="BD183" s="161"/>
      <c r="BE183" s="161"/>
      <c r="BF183" s="162"/>
      <c r="BG183" s="162"/>
      <c r="BH183" s="162"/>
      <c r="BI183" s="161"/>
      <c r="BJ183" s="162"/>
      <c r="BK183" s="162">
        <f t="shared" si="2"/>
        <v>982300000</v>
      </c>
      <c r="BL183" s="163" t="s">
        <v>722</v>
      </c>
      <c r="BM183" s="163" t="s">
        <v>723</v>
      </c>
      <c r="BN183" s="163" t="s">
        <v>724</v>
      </c>
      <c r="BO183" s="163" t="s">
        <v>725</v>
      </c>
      <c r="BP183" s="163" t="s">
        <v>726</v>
      </c>
      <c r="BQ183" s="163" t="s">
        <v>726</v>
      </c>
    </row>
    <row r="184" spans="1:69" ht="15.65" customHeight="1">
      <c r="A184" s="259" t="s">
        <v>841</v>
      </c>
      <c r="B184" s="260" t="s">
        <v>513</v>
      </c>
      <c r="C184" s="259" t="s">
        <v>514</v>
      </c>
      <c r="D184" s="261" t="s">
        <v>1291</v>
      </c>
      <c r="E184" s="256" t="s">
        <v>1017</v>
      </c>
      <c r="F184" s="256" t="s">
        <v>517</v>
      </c>
      <c r="G184" s="256" t="s">
        <v>518</v>
      </c>
      <c r="H184" s="262">
        <v>3</v>
      </c>
      <c r="I184" s="262">
        <v>2018</v>
      </c>
      <c r="J184" s="263">
        <v>43313</v>
      </c>
      <c r="K184" s="263">
        <v>47118</v>
      </c>
      <c r="L184" s="271">
        <v>1</v>
      </c>
      <c r="M184" s="271">
        <v>1</v>
      </c>
      <c r="N184" s="271">
        <v>1</v>
      </c>
      <c r="O184" s="271">
        <v>1</v>
      </c>
      <c r="P184" s="271">
        <v>1</v>
      </c>
      <c r="Q184" s="271">
        <v>1</v>
      </c>
      <c r="R184" s="271">
        <v>1</v>
      </c>
      <c r="S184" s="271">
        <v>1</v>
      </c>
      <c r="T184" s="271">
        <v>1</v>
      </c>
      <c r="U184" s="271">
        <v>1</v>
      </c>
      <c r="V184" s="271">
        <v>1</v>
      </c>
      <c r="W184" s="161">
        <v>7173907595.4000006</v>
      </c>
      <c r="X184" s="161">
        <v>7173907595.4000006</v>
      </c>
      <c r="Y184" s="161" t="s">
        <v>842</v>
      </c>
      <c r="Z184" s="162">
        <v>0</v>
      </c>
      <c r="AA184" s="161">
        <v>7532602975.170001</v>
      </c>
      <c r="AB184" s="161">
        <v>7532602975.170001</v>
      </c>
      <c r="AC184" s="161" t="s">
        <v>842</v>
      </c>
      <c r="AD184" s="162">
        <v>0</v>
      </c>
      <c r="AE184" s="161">
        <v>7909233123.9285011</v>
      </c>
      <c r="AF184" s="161"/>
      <c r="AG184" s="161" t="s">
        <v>842</v>
      </c>
      <c r="AH184" s="162"/>
      <c r="AI184" s="161">
        <v>8304694780.1249266</v>
      </c>
      <c r="AJ184" s="161"/>
      <c r="AK184" s="161" t="s">
        <v>842</v>
      </c>
      <c r="AL184" s="162"/>
      <c r="AM184" s="161">
        <v>8719929519.1311741</v>
      </c>
      <c r="AN184" s="161"/>
      <c r="AO184" s="161" t="s">
        <v>842</v>
      </c>
      <c r="AP184" s="162"/>
      <c r="AQ184" s="161">
        <v>9155925995.0877323</v>
      </c>
      <c r="AR184" s="161"/>
      <c r="AS184" s="161" t="s">
        <v>842</v>
      </c>
      <c r="AT184" s="162"/>
      <c r="AU184" s="161">
        <v>9613722294.8421192</v>
      </c>
      <c r="AV184" s="161"/>
      <c r="AW184" s="161" t="s">
        <v>842</v>
      </c>
      <c r="AX184" s="162"/>
      <c r="AY184" s="161">
        <v>10094408409.584225</v>
      </c>
      <c r="AZ184" s="161"/>
      <c r="BA184" s="161" t="s">
        <v>842</v>
      </c>
      <c r="BB184" s="162"/>
      <c r="BC184" s="161">
        <v>10599128830.063437</v>
      </c>
      <c r="BD184" s="161"/>
      <c r="BE184" s="161" t="s">
        <v>842</v>
      </c>
      <c r="BF184" s="162"/>
      <c r="BG184" s="162">
        <v>11129085271.566608</v>
      </c>
      <c r="BH184" s="162"/>
      <c r="BI184" s="161" t="s">
        <v>842</v>
      </c>
      <c r="BJ184" s="162"/>
      <c r="BK184" s="162">
        <f t="shared" si="2"/>
        <v>90232638794.898712</v>
      </c>
      <c r="BL184" s="163" t="s">
        <v>843</v>
      </c>
      <c r="BM184" s="163" t="s">
        <v>844</v>
      </c>
      <c r="BN184" s="163" t="s">
        <v>845</v>
      </c>
      <c r="BO184" s="163">
        <v>2203000</v>
      </c>
      <c r="BP184" s="163" t="s">
        <v>846</v>
      </c>
      <c r="BQ184" s="163" t="s">
        <v>1742</v>
      </c>
    </row>
    <row r="185" spans="1:69" ht="15.65" customHeight="1">
      <c r="A185" s="259" t="s">
        <v>841</v>
      </c>
      <c r="B185" s="260" t="s">
        <v>1471</v>
      </c>
      <c r="C185" s="259" t="s">
        <v>535</v>
      </c>
      <c r="D185" s="261" t="s">
        <v>847</v>
      </c>
      <c r="E185" s="256" t="s">
        <v>537</v>
      </c>
      <c r="F185" s="256" t="s">
        <v>538</v>
      </c>
      <c r="G185" s="256" t="s">
        <v>539</v>
      </c>
      <c r="H185" s="262">
        <v>0</v>
      </c>
      <c r="I185" s="262">
        <v>2016</v>
      </c>
      <c r="J185" s="263">
        <v>43313</v>
      </c>
      <c r="K185" s="263">
        <v>47118</v>
      </c>
      <c r="L185" s="271">
        <v>1</v>
      </c>
      <c r="M185" s="271">
        <v>1</v>
      </c>
      <c r="N185" s="271">
        <v>1</v>
      </c>
      <c r="O185" s="271">
        <v>1</v>
      </c>
      <c r="P185" s="271">
        <v>1</v>
      </c>
      <c r="Q185" s="271">
        <v>1</v>
      </c>
      <c r="R185" s="271">
        <v>1</v>
      </c>
      <c r="S185" s="271">
        <v>1</v>
      </c>
      <c r="T185" s="271">
        <v>1</v>
      </c>
      <c r="U185" s="271">
        <v>1</v>
      </c>
      <c r="V185" s="271">
        <v>1</v>
      </c>
      <c r="W185" s="161"/>
      <c r="X185" s="161"/>
      <c r="Y185" s="161"/>
      <c r="Z185" s="162">
        <v>0</v>
      </c>
      <c r="AA185" s="161"/>
      <c r="AB185" s="161"/>
      <c r="AC185" s="161"/>
      <c r="AD185" s="162">
        <v>0</v>
      </c>
      <c r="AE185" s="161"/>
      <c r="AF185" s="161"/>
      <c r="AG185" s="161"/>
      <c r="AH185" s="162"/>
      <c r="AI185" s="161"/>
      <c r="AJ185" s="161"/>
      <c r="AK185" s="161"/>
      <c r="AL185" s="162"/>
      <c r="AM185" s="161"/>
      <c r="AN185" s="161"/>
      <c r="AO185" s="161"/>
      <c r="AP185" s="162"/>
      <c r="AQ185" s="161"/>
      <c r="AR185" s="161"/>
      <c r="AS185" s="161"/>
      <c r="AT185" s="162"/>
      <c r="AU185" s="161"/>
      <c r="AV185" s="161"/>
      <c r="AW185" s="161"/>
      <c r="AX185" s="162"/>
      <c r="AY185" s="161"/>
      <c r="AZ185" s="161"/>
      <c r="BA185" s="161"/>
      <c r="BB185" s="162"/>
      <c r="BC185" s="161"/>
      <c r="BD185" s="161"/>
      <c r="BE185" s="161"/>
      <c r="BF185" s="162"/>
      <c r="BG185" s="162"/>
      <c r="BH185" s="162"/>
      <c r="BI185" s="161"/>
      <c r="BJ185" s="162"/>
      <c r="BK185" s="162">
        <f t="shared" si="2"/>
        <v>0</v>
      </c>
      <c r="BL185" s="163" t="s">
        <v>843</v>
      </c>
      <c r="BM185" s="163" t="s">
        <v>844</v>
      </c>
      <c r="BN185" s="163" t="s">
        <v>845</v>
      </c>
      <c r="BO185" s="163">
        <v>2203000</v>
      </c>
      <c r="BP185" s="163" t="s">
        <v>846</v>
      </c>
      <c r="BQ185" s="163" t="s">
        <v>1742</v>
      </c>
    </row>
    <row r="186" spans="1:69" ht="15.65" customHeight="1">
      <c r="A186" s="259" t="s">
        <v>841</v>
      </c>
      <c r="B186" s="260" t="s">
        <v>544</v>
      </c>
      <c r="C186" s="259" t="s">
        <v>545</v>
      </c>
      <c r="D186" s="261"/>
      <c r="E186" s="256" t="s">
        <v>547</v>
      </c>
      <c r="F186" s="256" t="s">
        <v>548</v>
      </c>
      <c r="G186" s="256" t="s">
        <v>245</v>
      </c>
      <c r="H186" s="262">
        <v>80.5</v>
      </c>
      <c r="I186" s="262" t="s">
        <v>549</v>
      </c>
      <c r="J186" s="263">
        <v>43313</v>
      </c>
      <c r="K186" s="263">
        <v>47118</v>
      </c>
      <c r="L186" s="293">
        <v>75.363636363636374</v>
      </c>
      <c r="M186" s="293">
        <v>77.545454545454561</v>
      </c>
      <c r="N186" s="293">
        <v>79.727272727272748</v>
      </c>
      <c r="O186" s="293">
        <v>81.909090909090935</v>
      </c>
      <c r="P186" s="293">
        <v>84.090909090909122</v>
      </c>
      <c r="Q186" s="293">
        <v>86.272727272727309</v>
      </c>
      <c r="R186" s="293">
        <v>88.454545454545496</v>
      </c>
      <c r="S186" s="293">
        <v>90.636363636363683</v>
      </c>
      <c r="T186" s="293">
        <v>92.81818181818187</v>
      </c>
      <c r="U186" s="271">
        <v>95.000000000000057</v>
      </c>
      <c r="V186" s="271">
        <v>95</v>
      </c>
      <c r="W186" s="161">
        <v>274424547.60000002</v>
      </c>
      <c r="X186" s="161">
        <v>274424547.60000002</v>
      </c>
      <c r="Y186" s="161" t="s">
        <v>842</v>
      </c>
      <c r="Z186" s="162">
        <v>0</v>
      </c>
      <c r="AA186" s="161">
        <v>288145774.98000002</v>
      </c>
      <c r="AB186" s="161">
        <v>288145774.98000002</v>
      </c>
      <c r="AC186" s="161" t="s">
        <v>842</v>
      </c>
      <c r="AD186" s="162">
        <v>0</v>
      </c>
      <c r="AE186" s="161">
        <v>302553063.72900003</v>
      </c>
      <c r="AF186" s="161"/>
      <c r="AG186" s="161" t="s">
        <v>842</v>
      </c>
      <c r="AH186" s="162"/>
      <c r="AI186" s="161">
        <v>317680716.91545004</v>
      </c>
      <c r="AJ186" s="161"/>
      <c r="AK186" s="161" t="s">
        <v>842</v>
      </c>
      <c r="AL186" s="162"/>
      <c r="AM186" s="161">
        <v>333564752.76122254</v>
      </c>
      <c r="AN186" s="161"/>
      <c r="AO186" s="161" t="s">
        <v>842</v>
      </c>
      <c r="AP186" s="162"/>
      <c r="AQ186" s="161">
        <v>350242990.39928371</v>
      </c>
      <c r="AR186" s="161"/>
      <c r="AS186" s="161" t="s">
        <v>842</v>
      </c>
      <c r="AT186" s="162"/>
      <c r="AU186" s="161">
        <v>367755139.91924793</v>
      </c>
      <c r="AV186" s="161"/>
      <c r="AW186" s="161" t="s">
        <v>842</v>
      </c>
      <c r="AX186" s="162"/>
      <c r="AY186" s="161">
        <v>386142896.91521037</v>
      </c>
      <c r="AZ186" s="161"/>
      <c r="BA186" s="161" t="s">
        <v>842</v>
      </c>
      <c r="BB186" s="162"/>
      <c r="BC186" s="161">
        <v>405450041.76097089</v>
      </c>
      <c r="BD186" s="161"/>
      <c r="BE186" s="161" t="s">
        <v>842</v>
      </c>
      <c r="BF186" s="162"/>
      <c r="BG186" s="162">
        <v>425722543.84901947</v>
      </c>
      <c r="BH186" s="162"/>
      <c r="BI186" s="161" t="s">
        <v>842</v>
      </c>
      <c r="BJ186" s="162"/>
      <c r="BK186" s="162">
        <f t="shared" si="2"/>
        <v>3451682468.8294053</v>
      </c>
      <c r="BL186" s="163" t="s">
        <v>843</v>
      </c>
      <c r="BM186" s="163" t="s">
        <v>844</v>
      </c>
      <c r="BN186" s="163" t="s">
        <v>845</v>
      </c>
      <c r="BO186" s="163">
        <v>2203000</v>
      </c>
      <c r="BP186" s="163" t="s">
        <v>846</v>
      </c>
      <c r="BQ186" s="163" t="s">
        <v>1742</v>
      </c>
    </row>
    <row r="187" spans="1:69" ht="15.65" customHeight="1">
      <c r="A187" s="259" t="s">
        <v>841</v>
      </c>
      <c r="B187" s="260" t="s">
        <v>560</v>
      </c>
      <c r="C187" s="259" t="s">
        <v>561</v>
      </c>
      <c r="D187" s="261" t="s">
        <v>1292</v>
      </c>
      <c r="E187" s="256" t="s">
        <v>563</v>
      </c>
      <c r="F187" s="256" t="s">
        <v>564</v>
      </c>
      <c r="G187" s="256" t="s">
        <v>565</v>
      </c>
      <c r="H187" s="262">
        <v>1</v>
      </c>
      <c r="I187" s="262">
        <v>2018</v>
      </c>
      <c r="J187" s="263">
        <v>43313</v>
      </c>
      <c r="K187" s="263">
        <v>47118</v>
      </c>
      <c r="L187" s="271">
        <v>1</v>
      </c>
      <c r="M187" s="271">
        <v>1</v>
      </c>
      <c r="N187" s="271">
        <v>1</v>
      </c>
      <c r="O187" s="271">
        <v>1</v>
      </c>
      <c r="P187" s="271">
        <v>1</v>
      </c>
      <c r="Q187" s="271">
        <v>1</v>
      </c>
      <c r="R187" s="271">
        <v>1</v>
      </c>
      <c r="S187" s="271">
        <v>1</v>
      </c>
      <c r="T187" s="271">
        <v>1</v>
      </c>
      <c r="U187" s="271">
        <v>1</v>
      </c>
      <c r="V187" s="271">
        <v>1</v>
      </c>
      <c r="W187" s="161">
        <v>92295000</v>
      </c>
      <c r="X187" s="161">
        <v>92295000</v>
      </c>
      <c r="Y187" s="161" t="s">
        <v>842</v>
      </c>
      <c r="Z187" s="162">
        <v>0</v>
      </c>
      <c r="AA187" s="161">
        <v>96909750</v>
      </c>
      <c r="AB187" s="161">
        <v>96909750</v>
      </c>
      <c r="AC187" s="161" t="s">
        <v>842</v>
      </c>
      <c r="AD187" s="162">
        <v>0</v>
      </c>
      <c r="AE187" s="161">
        <v>101755237.5</v>
      </c>
      <c r="AF187" s="161"/>
      <c r="AG187" s="161" t="s">
        <v>842</v>
      </c>
      <c r="AH187" s="162"/>
      <c r="AI187" s="161">
        <v>106842999.375</v>
      </c>
      <c r="AJ187" s="161"/>
      <c r="AK187" s="161" t="s">
        <v>842</v>
      </c>
      <c r="AL187" s="162"/>
      <c r="AM187" s="161">
        <v>112185149.34375</v>
      </c>
      <c r="AN187" s="161"/>
      <c r="AO187" s="161" t="s">
        <v>842</v>
      </c>
      <c r="AP187" s="162"/>
      <c r="AQ187" s="161">
        <v>117794406.81093751</v>
      </c>
      <c r="AR187" s="161"/>
      <c r="AS187" s="161" t="s">
        <v>842</v>
      </c>
      <c r="AT187" s="162"/>
      <c r="AU187" s="161">
        <v>123684127.15148439</v>
      </c>
      <c r="AV187" s="161"/>
      <c r="AW187" s="161" t="s">
        <v>842</v>
      </c>
      <c r="AX187" s="162"/>
      <c r="AY187" s="161">
        <v>129868333.50905861</v>
      </c>
      <c r="AZ187" s="161"/>
      <c r="BA187" s="161" t="s">
        <v>842</v>
      </c>
      <c r="BB187" s="162"/>
      <c r="BC187" s="161">
        <v>136361750.18451154</v>
      </c>
      <c r="BD187" s="161"/>
      <c r="BE187" s="161" t="s">
        <v>842</v>
      </c>
      <c r="BF187" s="162"/>
      <c r="BG187" s="162">
        <v>143179837.69373712</v>
      </c>
      <c r="BH187" s="162"/>
      <c r="BI187" s="161" t="s">
        <v>842</v>
      </c>
      <c r="BJ187" s="162"/>
      <c r="BK187" s="162">
        <f t="shared" si="2"/>
        <v>1160876591.5684791</v>
      </c>
      <c r="BL187" s="163" t="s">
        <v>843</v>
      </c>
      <c r="BM187" s="163" t="s">
        <v>844</v>
      </c>
      <c r="BN187" s="163" t="s">
        <v>845</v>
      </c>
      <c r="BO187" s="163">
        <v>2203000</v>
      </c>
      <c r="BP187" s="163" t="s">
        <v>846</v>
      </c>
      <c r="BQ187" s="163" t="s">
        <v>1742</v>
      </c>
    </row>
    <row r="188" spans="1:69" ht="15.65" customHeight="1">
      <c r="A188" s="259" t="s">
        <v>1071</v>
      </c>
      <c r="B188" s="260" t="s">
        <v>524</v>
      </c>
      <c r="C188" s="259" t="s">
        <v>572</v>
      </c>
      <c r="D188" s="261" t="s">
        <v>1072</v>
      </c>
      <c r="E188" s="256" t="s">
        <v>1073</v>
      </c>
      <c r="F188" s="256" t="s">
        <v>1074</v>
      </c>
      <c r="G188" s="256" t="s">
        <v>1075</v>
      </c>
      <c r="H188" s="262">
        <v>0</v>
      </c>
      <c r="I188" s="262">
        <v>2018</v>
      </c>
      <c r="J188" s="263">
        <v>43678</v>
      </c>
      <c r="K188" s="263">
        <v>44357</v>
      </c>
      <c r="L188" s="271">
        <v>1</v>
      </c>
      <c r="M188" s="271">
        <v>1</v>
      </c>
      <c r="N188" s="271">
        <v>1</v>
      </c>
      <c r="O188" s="271">
        <v>1</v>
      </c>
      <c r="P188" s="271">
        <v>1</v>
      </c>
      <c r="Q188" s="271">
        <v>1</v>
      </c>
      <c r="R188" s="271">
        <v>1</v>
      </c>
      <c r="S188" s="271">
        <v>1</v>
      </c>
      <c r="T188" s="271">
        <v>1</v>
      </c>
      <c r="U188" s="271">
        <v>1</v>
      </c>
      <c r="V188" s="271">
        <v>1</v>
      </c>
      <c r="W188" s="161"/>
      <c r="X188" s="161"/>
      <c r="Y188" s="161"/>
      <c r="Z188" s="162"/>
      <c r="AA188" s="161"/>
      <c r="AB188" s="161"/>
      <c r="AC188" s="161"/>
      <c r="AD188" s="162"/>
      <c r="AE188" s="161"/>
      <c r="AF188" s="161"/>
      <c r="AG188" s="161"/>
      <c r="AH188" s="162"/>
      <c r="AI188" s="161"/>
      <c r="AJ188" s="161"/>
      <c r="AK188" s="161"/>
      <c r="AL188" s="162"/>
      <c r="AM188" s="161"/>
      <c r="AN188" s="161"/>
      <c r="AO188" s="161"/>
      <c r="AP188" s="162"/>
      <c r="AQ188" s="161"/>
      <c r="AR188" s="161"/>
      <c r="AS188" s="161"/>
      <c r="AT188" s="162"/>
      <c r="AU188" s="161"/>
      <c r="AV188" s="161"/>
      <c r="AW188" s="161"/>
      <c r="AX188" s="162"/>
      <c r="AY188" s="161"/>
      <c r="AZ188" s="161"/>
      <c r="BA188" s="161"/>
      <c r="BB188" s="162"/>
      <c r="BC188" s="161"/>
      <c r="BD188" s="161"/>
      <c r="BE188" s="161"/>
      <c r="BF188" s="162"/>
      <c r="BG188" s="162"/>
      <c r="BH188" s="162"/>
      <c r="BI188" s="161"/>
      <c r="BJ188" s="162"/>
      <c r="BK188" s="162">
        <f t="shared" si="2"/>
        <v>0</v>
      </c>
      <c r="BL188" s="163" t="s">
        <v>378</v>
      </c>
      <c r="BM188" s="163" t="s">
        <v>379</v>
      </c>
      <c r="BN188" s="163" t="s">
        <v>1076</v>
      </c>
      <c r="BO188" s="163" t="s">
        <v>1077</v>
      </c>
      <c r="BP188" s="163" t="s">
        <v>1078</v>
      </c>
      <c r="BQ188" s="163" t="s">
        <v>1746</v>
      </c>
    </row>
    <row r="189" spans="1:69" ht="15.65" customHeight="1">
      <c r="A189" s="259" t="s">
        <v>1071</v>
      </c>
      <c r="B189" s="260" t="s">
        <v>1471</v>
      </c>
      <c r="C189" s="259" t="s">
        <v>535</v>
      </c>
      <c r="D189" s="261" t="s">
        <v>1079</v>
      </c>
      <c r="E189" s="256" t="s">
        <v>1080</v>
      </c>
      <c r="F189" s="256" t="s">
        <v>538</v>
      </c>
      <c r="G189" s="256" t="s">
        <v>539</v>
      </c>
      <c r="H189" s="262">
        <v>0</v>
      </c>
      <c r="I189" s="262">
        <v>2018</v>
      </c>
      <c r="J189" s="263">
        <v>43678</v>
      </c>
      <c r="K189" s="263">
        <v>44357</v>
      </c>
      <c r="L189" s="271">
        <v>1</v>
      </c>
      <c r="M189" s="271">
        <v>1</v>
      </c>
      <c r="N189" s="271">
        <v>1</v>
      </c>
      <c r="O189" s="271"/>
      <c r="P189" s="271"/>
      <c r="Q189" s="271"/>
      <c r="R189" s="271"/>
      <c r="S189" s="271"/>
      <c r="T189" s="271"/>
      <c r="U189" s="271"/>
      <c r="V189" s="271"/>
      <c r="W189" s="161"/>
      <c r="X189" s="161"/>
      <c r="Y189" s="161"/>
      <c r="Z189" s="162"/>
      <c r="AA189" s="161"/>
      <c r="AB189" s="161"/>
      <c r="AC189" s="161"/>
      <c r="AD189" s="162"/>
      <c r="AE189" s="161"/>
      <c r="AF189" s="161"/>
      <c r="AG189" s="161"/>
      <c r="AH189" s="162"/>
      <c r="AI189" s="161"/>
      <c r="AJ189" s="161"/>
      <c r="AK189" s="161"/>
      <c r="AL189" s="162"/>
      <c r="AM189" s="161"/>
      <c r="AN189" s="161"/>
      <c r="AO189" s="161"/>
      <c r="AP189" s="162"/>
      <c r="AQ189" s="161"/>
      <c r="AR189" s="161"/>
      <c r="AS189" s="161"/>
      <c r="AT189" s="162"/>
      <c r="AU189" s="161"/>
      <c r="AV189" s="161"/>
      <c r="AW189" s="161"/>
      <c r="AX189" s="162"/>
      <c r="AY189" s="161"/>
      <c r="AZ189" s="161"/>
      <c r="BA189" s="161"/>
      <c r="BB189" s="162"/>
      <c r="BC189" s="161"/>
      <c r="BD189" s="161"/>
      <c r="BE189" s="161"/>
      <c r="BF189" s="162"/>
      <c r="BG189" s="162"/>
      <c r="BH189" s="162"/>
      <c r="BI189" s="161"/>
      <c r="BJ189" s="162"/>
      <c r="BK189" s="162">
        <f t="shared" si="2"/>
        <v>0</v>
      </c>
      <c r="BL189" s="163" t="s">
        <v>378</v>
      </c>
      <c r="BM189" s="163" t="s">
        <v>379</v>
      </c>
      <c r="BN189" s="163" t="s">
        <v>1081</v>
      </c>
      <c r="BO189" s="163" t="s">
        <v>1082</v>
      </c>
      <c r="BP189" s="163" t="s">
        <v>381</v>
      </c>
      <c r="BQ189" s="163" t="s">
        <v>1746</v>
      </c>
    </row>
    <row r="190" spans="1:69" ht="15.65" customHeight="1">
      <c r="A190" s="259" t="s">
        <v>1071</v>
      </c>
      <c r="B190" s="260" t="s">
        <v>1743</v>
      </c>
      <c r="C190" s="259" t="s">
        <v>1744</v>
      </c>
      <c r="D190" s="261"/>
      <c r="E190" s="256" t="s">
        <v>1312</v>
      </c>
      <c r="F190" s="256" t="s">
        <v>1312</v>
      </c>
      <c r="G190" s="256" t="s">
        <v>1183</v>
      </c>
      <c r="H190" s="262">
        <v>0</v>
      </c>
      <c r="I190" s="262">
        <v>2018</v>
      </c>
      <c r="J190" s="263">
        <v>43678</v>
      </c>
      <c r="K190" s="263">
        <v>44357</v>
      </c>
      <c r="L190" s="271">
        <v>100</v>
      </c>
      <c r="M190" s="271">
        <v>100</v>
      </c>
      <c r="N190" s="271">
        <v>100</v>
      </c>
      <c r="O190" s="271"/>
      <c r="P190" s="271"/>
      <c r="Q190" s="271"/>
      <c r="R190" s="271"/>
      <c r="S190" s="271"/>
      <c r="T190" s="271"/>
      <c r="U190" s="271"/>
      <c r="V190" s="271"/>
      <c r="W190" s="161">
        <v>270100000</v>
      </c>
      <c r="X190" s="161">
        <v>270100000</v>
      </c>
      <c r="Y190" s="161" t="s">
        <v>27</v>
      </c>
      <c r="Z190" s="162" t="s">
        <v>1745</v>
      </c>
      <c r="AA190" s="295">
        <v>289000000</v>
      </c>
      <c r="AB190" s="295">
        <v>289000000</v>
      </c>
      <c r="AC190" s="161" t="s">
        <v>27</v>
      </c>
      <c r="AD190" s="162" t="s">
        <v>1745</v>
      </c>
      <c r="AE190" s="161"/>
      <c r="AF190" s="161"/>
      <c r="AG190" s="161"/>
      <c r="AH190" s="162"/>
      <c r="AI190" s="161"/>
      <c r="AJ190" s="161"/>
      <c r="AK190" s="161"/>
      <c r="AL190" s="162"/>
      <c r="AM190" s="161"/>
      <c r="AN190" s="161"/>
      <c r="AO190" s="161"/>
      <c r="AP190" s="162"/>
      <c r="AQ190" s="161"/>
      <c r="AR190" s="161"/>
      <c r="AS190" s="161"/>
      <c r="AT190" s="162"/>
      <c r="AU190" s="161"/>
      <c r="AV190" s="161"/>
      <c r="AW190" s="161"/>
      <c r="AX190" s="162"/>
      <c r="AY190" s="161"/>
      <c r="AZ190" s="161"/>
      <c r="BA190" s="161"/>
      <c r="BB190" s="162"/>
      <c r="BC190" s="161"/>
      <c r="BD190" s="161"/>
      <c r="BE190" s="161"/>
      <c r="BF190" s="162"/>
      <c r="BG190" s="162"/>
      <c r="BH190" s="162"/>
      <c r="BI190" s="161"/>
      <c r="BJ190" s="162"/>
      <c r="BK190" s="162">
        <f t="shared" si="2"/>
        <v>559100000</v>
      </c>
      <c r="BL190" s="163" t="s">
        <v>41</v>
      </c>
      <c r="BM190" s="163" t="s">
        <v>378</v>
      </c>
      <c r="BN190" s="163" t="s">
        <v>379</v>
      </c>
      <c r="BO190" s="163" t="s">
        <v>380</v>
      </c>
      <c r="BP190" s="163" t="s">
        <v>381</v>
      </c>
      <c r="BQ190" s="163" t="s">
        <v>1746</v>
      </c>
    </row>
    <row r="191" spans="1:69" ht="15.65" customHeight="1">
      <c r="A191" s="259" t="s">
        <v>1071</v>
      </c>
      <c r="B191" s="260" t="s">
        <v>541</v>
      </c>
      <c r="C191" s="259" t="s">
        <v>1566</v>
      </c>
      <c r="D191" s="261" t="s">
        <v>1083</v>
      </c>
      <c r="E191" s="256" t="s">
        <v>1754</v>
      </c>
      <c r="F191" s="256" t="s">
        <v>1084</v>
      </c>
      <c r="G191" s="256" t="s">
        <v>1085</v>
      </c>
      <c r="H191" s="262">
        <v>14</v>
      </c>
      <c r="I191" s="262">
        <v>2018</v>
      </c>
      <c r="J191" s="263">
        <v>43678</v>
      </c>
      <c r="K191" s="263">
        <v>44357</v>
      </c>
      <c r="L191" s="297">
        <v>100</v>
      </c>
      <c r="M191" s="271">
        <v>100</v>
      </c>
      <c r="N191" s="271">
        <v>100</v>
      </c>
      <c r="O191" s="271">
        <v>100</v>
      </c>
      <c r="P191" s="271">
        <v>100</v>
      </c>
      <c r="Q191" s="271">
        <v>100</v>
      </c>
      <c r="R191" s="271">
        <v>100</v>
      </c>
      <c r="S191" s="271">
        <v>100</v>
      </c>
      <c r="T191" s="271">
        <v>100</v>
      </c>
      <c r="U191" s="271">
        <v>100</v>
      </c>
      <c r="V191" s="271">
        <v>100</v>
      </c>
      <c r="W191" s="161">
        <v>710734226</v>
      </c>
      <c r="X191" s="161">
        <v>710734226</v>
      </c>
      <c r="Y191" s="161" t="s">
        <v>27</v>
      </c>
      <c r="Z191" s="162" t="s">
        <v>1745</v>
      </c>
      <c r="AA191" s="161">
        <v>0</v>
      </c>
      <c r="AB191" s="161">
        <v>0</v>
      </c>
      <c r="AC191" s="161">
        <v>0</v>
      </c>
      <c r="AD191" s="162">
        <v>0</v>
      </c>
      <c r="AE191" s="161">
        <v>0</v>
      </c>
      <c r="AF191" s="161"/>
      <c r="AG191" s="161">
        <v>0</v>
      </c>
      <c r="AH191" s="162"/>
      <c r="AI191" s="161"/>
      <c r="AJ191" s="161"/>
      <c r="AK191" s="161"/>
      <c r="AL191" s="162"/>
      <c r="AM191" s="161"/>
      <c r="AN191" s="161"/>
      <c r="AO191" s="161"/>
      <c r="AP191" s="162"/>
      <c r="AQ191" s="161"/>
      <c r="AR191" s="161"/>
      <c r="AS191" s="161"/>
      <c r="AT191" s="162"/>
      <c r="AU191" s="161"/>
      <c r="AV191" s="161"/>
      <c r="AW191" s="161"/>
      <c r="AX191" s="162"/>
      <c r="AY191" s="161"/>
      <c r="AZ191" s="161"/>
      <c r="BA191" s="161"/>
      <c r="BB191" s="162"/>
      <c r="BC191" s="161"/>
      <c r="BD191" s="161"/>
      <c r="BE191" s="161"/>
      <c r="BF191" s="162"/>
      <c r="BG191" s="162"/>
      <c r="BH191" s="162"/>
      <c r="BI191" s="161"/>
      <c r="BJ191" s="162"/>
      <c r="BK191" s="162">
        <f t="shared" si="2"/>
        <v>710734226</v>
      </c>
      <c r="BL191" s="163" t="s">
        <v>378</v>
      </c>
      <c r="BM191" s="163" t="s">
        <v>379</v>
      </c>
      <c r="BN191" s="163" t="s">
        <v>1086</v>
      </c>
      <c r="BO191" s="163" t="s">
        <v>1082</v>
      </c>
      <c r="BP191" s="163" t="s">
        <v>1087</v>
      </c>
      <c r="BQ191" s="163" t="s">
        <v>1746</v>
      </c>
    </row>
    <row r="192" spans="1:69" ht="15.65" customHeight="1">
      <c r="A192" s="259" t="s">
        <v>1071</v>
      </c>
      <c r="B192" s="260" t="s">
        <v>566</v>
      </c>
      <c r="C192" s="259" t="s">
        <v>1756</v>
      </c>
      <c r="D192" s="261" t="s">
        <v>1088</v>
      </c>
      <c r="E192" s="256" t="s">
        <v>1089</v>
      </c>
      <c r="F192" s="256" t="s">
        <v>1090</v>
      </c>
      <c r="G192" s="256" t="s">
        <v>1091</v>
      </c>
      <c r="H192" s="262">
        <v>0</v>
      </c>
      <c r="I192" s="262">
        <v>2018</v>
      </c>
      <c r="J192" s="263">
        <v>43678</v>
      </c>
      <c r="K192" s="263">
        <v>44357</v>
      </c>
      <c r="L192" s="271">
        <v>9</v>
      </c>
      <c r="M192" s="271">
        <v>9</v>
      </c>
      <c r="N192" s="271">
        <v>9</v>
      </c>
      <c r="O192" s="271">
        <v>9</v>
      </c>
      <c r="P192" s="271">
        <v>9</v>
      </c>
      <c r="Q192" s="271">
        <v>9</v>
      </c>
      <c r="R192" s="271">
        <v>9</v>
      </c>
      <c r="S192" s="271">
        <v>9</v>
      </c>
      <c r="T192" s="271">
        <v>9</v>
      </c>
      <c r="U192" s="271">
        <v>9</v>
      </c>
      <c r="V192" s="271">
        <v>9</v>
      </c>
      <c r="W192" s="161">
        <v>0</v>
      </c>
      <c r="X192" s="161">
        <v>0</v>
      </c>
      <c r="Y192" s="161">
        <v>0</v>
      </c>
      <c r="Z192" s="162"/>
      <c r="AA192" s="161">
        <v>0</v>
      </c>
      <c r="AB192" s="161">
        <v>0</v>
      </c>
      <c r="AC192" s="161">
        <v>0</v>
      </c>
      <c r="AD192" s="162">
        <v>0</v>
      </c>
      <c r="AE192" s="161">
        <v>0</v>
      </c>
      <c r="AF192" s="161"/>
      <c r="AG192" s="161">
        <v>0</v>
      </c>
      <c r="AH192" s="162"/>
      <c r="AI192" s="161"/>
      <c r="AJ192" s="161"/>
      <c r="AK192" s="161"/>
      <c r="AL192" s="162"/>
      <c r="AM192" s="161"/>
      <c r="AN192" s="161"/>
      <c r="AO192" s="161"/>
      <c r="AP192" s="162"/>
      <c r="AQ192" s="161"/>
      <c r="AR192" s="161"/>
      <c r="AS192" s="161"/>
      <c r="AT192" s="162"/>
      <c r="AU192" s="161"/>
      <c r="AV192" s="161"/>
      <c r="AW192" s="161"/>
      <c r="AX192" s="162"/>
      <c r="AY192" s="161"/>
      <c r="AZ192" s="161"/>
      <c r="BA192" s="161"/>
      <c r="BB192" s="162"/>
      <c r="BC192" s="161"/>
      <c r="BD192" s="161"/>
      <c r="BE192" s="161"/>
      <c r="BF192" s="162"/>
      <c r="BG192" s="162"/>
      <c r="BH192" s="162"/>
      <c r="BI192" s="161"/>
      <c r="BJ192" s="162"/>
      <c r="BK192" s="162">
        <f t="shared" si="2"/>
        <v>0</v>
      </c>
      <c r="BL192" s="163" t="s">
        <v>378</v>
      </c>
      <c r="BM192" s="163" t="s">
        <v>379</v>
      </c>
      <c r="BN192" s="163" t="s">
        <v>1092</v>
      </c>
      <c r="BO192" s="163" t="s">
        <v>1093</v>
      </c>
      <c r="BP192" s="163" t="s">
        <v>1094</v>
      </c>
      <c r="BQ192" s="163" t="s">
        <v>1746</v>
      </c>
    </row>
    <row r="193" spans="1:69" ht="15.65" customHeight="1">
      <c r="A193" s="259" t="s">
        <v>1071</v>
      </c>
      <c r="B193" s="260" t="s">
        <v>567</v>
      </c>
      <c r="C193" s="259" t="s">
        <v>1095</v>
      </c>
      <c r="D193" s="261" t="s">
        <v>1083</v>
      </c>
      <c r="E193" s="256" t="s">
        <v>1096</v>
      </c>
      <c r="F193" s="256" t="s">
        <v>1097</v>
      </c>
      <c r="G193" s="256" t="s">
        <v>1098</v>
      </c>
      <c r="H193" s="262">
        <v>68</v>
      </c>
      <c r="I193" s="262">
        <v>2018</v>
      </c>
      <c r="J193" s="263">
        <v>43678</v>
      </c>
      <c r="K193" s="263">
        <v>44357</v>
      </c>
      <c r="L193" s="271">
        <v>80</v>
      </c>
      <c r="M193" s="297">
        <v>100</v>
      </c>
      <c r="N193" s="271">
        <v>100</v>
      </c>
      <c r="O193" s="271"/>
      <c r="P193" s="271"/>
      <c r="Q193" s="271"/>
      <c r="R193" s="271"/>
      <c r="S193" s="271"/>
      <c r="T193" s="271"/>
      <c r="U193" s="271"/>
      <c r="V193" s="271">
        <v>1</v>
      </c>
      <c r="W193" s="161">
        <v>189544575</v>
      </c>
      <c r="X193" s="161">
        <v>189544575</v>
      </c>
      <c r="Y193" s="161" t="s">
        <v>27</v>
      </c>
      <c r="Z193" s="162" t="s">
        <v>1745</v>
      </c>
      <c r="AA193" s="161">
        <v>196370000</v>
      </c>
      <c r="AB193" s="161">
        <v>196370000</v>
      </c>
      <c r="AC193" s="161" t="s">
        <v>27</v>
      </c>
      <c r="AD193" s="162" t="s">
        <v>1745</v>
      </c>
      <c r="AE193" s="161">
        <v>210115900</v>
      </c>
      <c r="AF193" s="161"/>
      <c r="AG193" s="161" t="s">
        <v>27</v>
      </c>
      <c r="AH193" s="162"/>
      <c r="AI193" s="161"/>
      <c r="AJ193" s="161"/>
      <c r="AK193" s="161"/>
      <c r="AL193" s="162"/>
      <c r="AM193" s="161"/>
      <c r="AN193" s="161"/>
      <c r="AO193" s="161"/>
      <c r="AP193" s="162"/>
      <c r="AQ193" s="161"/>
      <c r="AR193" s="161"/>
      <c r="AS193" s="161"/>
      <c r="AT193" s="162"/>
      <c r="AU193" s="161"/>
      <c r="AV193" s="161"/>
      <c r="AW193" s="161"/>
      <c r="AX193" s="162"/>
      <c r="AY193" s="161"/>
      <c r="AZ193" s="161"/>
      <c r="BA193" s="161"/>
      <c r="BB193" s="162"/>
      <c r="BC193" s="161"/>
      <c r="BD193" s="161"/>
      <c r="BE193" s="161"/>
      <c r="BF193" s="162"/>
      <c r="BG193" s="162"/>
      <c r="BH193" s="162"/>
      <c r="BI193" s="161"/>
      <c r="BJ193" s="162"/>
      <c r="BK193" s="162">
        <f t="shared" si="2"/>
        <v>596030475</v>
      </c>
      <c r="BL193" s="163" t="s">
        <v>378</v>
      </c>
      <c r="BM193" s="163" t="s">
        <v>379</v>
      </c>
      <c r="BN193" s="163" t="s">
        <v>1100</v>
      </c>
      <c r="BO193" s="163" t="s">
        <v>1101</v>
      </c>
      <c r="BP193" s="163" t="s">
        <v>1102</v>
      </c>
      <c r="BQ193" s="163" t="s">
        <v>1746</v>
      </c>
    </row>
    <row r="194" spans="1:69" ht="15.65" customHeight="1">
      <c r="A194" s="259"/>
      <c r="B194" s="260"/>
      <c r="C194" s="259"/>
      <c r="D194" s="261"/>
      <c r="E194" s="256"/>
      <c r="F194" s="256"/>
      <c r="G194" s="256"/>
      <c r="H194" s="262"/>
      <c r="I194" s="262"/>
      <c r="J194" s="263"/>
      <c r="K194" s="263"/>
      <c r="L194" s="263"/>
      <c r="M194" s="263"/>
      <c r="N194" s="263"/>
      <c r="O194" s="263"/>
      <c r="P194" s="263"/>
      <c r="Q194" s="263"/>
      <c r="R194" s="263"/>
      <c r="S194" s="263"/>
      <c r="T194" s="263"/>
      <c r="U194" s="263"/>
      <c r="V194" s="263"/>
      <c r="W194" s="161"/>
      <c r="X194" s="161"/>
      <c r="Y194" s="161"/>
      <c r="Z194" s="162"/>
      <c r="AA194" s="161"/>
      <c r="AB194" s="161"/>
      <c r="AC194" s="161"/>
      <c r="AD194" s="162"/>
      <c r="AE194" s="161"/>
      <c r="AF194" s="161"/>
      <c r="AG194" s="161"/>
      <c r="AH194" s="162"/>
      <c r="AI194" s="161"/>
      <c r="AJ194" s="161"/>
      <c r="AK194" s="161"/>
      <c r="AL194" s="162"/>
      <c r="AM194" s="161"/>
      <c r="AN194" s="161"/>
      <c r="AO194" s="161"/>
      <c r="AP194" s="162"/>
      <c r="AQ194" s="161"/>
      <c r="AR194" s="161"/>
      <c r="AS194" s="161"/>
      <c r="AT194" s="162"/>
      <c r="AU194" s="161"/>
      <c r="AV194" s="161"/>
      <c r="AW194" s="161"/>
      <c r="AX194" s="162"/>
      <c r="AY194" s="161"/>
      <c r="AZ194" s="161"/>
      <c r="BA194" s="161"/>
      <c r="BB194" s="162"/>
      <c r="BC194" s="161"/>
      <c r="BD194" s="161"/>
      <c r="BE194" s="161"/>
      <c r="BF194" s="162"/>
      <c r="BG194" s="162"/>
      <c r="BH194" s="162"/>
      <c r="BI194" s="161"/>
      <c r="BJ194" s="162"/>
      <c r="BK194" s="162"/>
      <c r="BL194" s="163"/>
      <c r="BM194" s="163"/>
      <c r="BN194" s="163"/>
      <c r="BO194" s="163"/>
      <c r="BP194" s="163"/>
    </row>
    <row r="195" spans="1:69" ht="15.65" customHeight="1">
      <c r="A195" s="259"/>
      <c r="B195" s="260"/>
      <c r="C195" s="259"/>
      <c r="D195" s="261"/>
      <c r="E195" s="256"/>
      <c r="F195" s="256"/>
      <c r="G195" s="256"/>
      <c r="H195" s="262"/>
      <c r="I195" s="262"/>
      <c r="J195" s="263"/>
      <c r="K195" s="263"/>
      <c r="L195" s="263"/>
      <c r="M195" s="263"/>
      <c r="N195" s="263"/>
      <c r="O195" s="263"/>
      <c r="P195" s="263"/>
      <c r="Q195" s="263"/>
      <c r="R195" s="263"/>
      <c r="S195" s="263"/>
      <c r="T195" s="263"/>
      <c r="U195" s="263"/>
      <c r="V195" s="263"/>
      <c r="W195" s="161"/>
      <c r="X195" s="161"/>
      <c r="Y195" s="161"/>
      <c r="Z195" s="162"/>
      <c r="AA195" s="161"/>
      <c r="AB195" s="161"/>
      <c r="AC195" s="161"/>
      <c r="AD195" s="162"/>
      <c r="AE195" s="161"/>
      <c r="AF195" s="161"/>
      <c r="AG195" s="161"/>
      <c r="AH195" s="162"/>
      <c r="AI195" s="161"/>
      <c r="AJ195" s="161"/>
      <c r="AK195" s="161"/>
      <c r="AL195" s="162"/>
      <c r="AM195" s="161"/>
      <c r="AN195" s="161"/>
      <c r="AO195" s="161"/>
      <c r="AP195" s="162"/>
      <c r="AQ195" s="161"/>
      <c r="AR195" s="161"/>
      <c r="AS195" s="161"/>
      <c r="AT195" s="162"/>
      <c r="AU195" s="161"/>
      <c r="AV195" s="161"/>
      <c r="AW195" s="161"/>
      <c r="AX195" s="162"/>
      <c r="AY195" s="161"/>
      <c r="AZ195" s="161"/>
      <c r="BA195" s="161"/>
      <c r="BB195" s="162"/>
      <c r="BC195" s="161"/>
      <c r="BD195" s="161"/>
      <c r="BE195" s="161"/>
      <c r="BF195" s="162"/>
      <c r="BG195" s="162"/>
      <c r="BH195" s="162"/>
      <c r="BI195" s="161"/>
      <c r="BJ195" s="162"/>
      <c r="BK195" s="162"/>
      <c r="BL195" s="163"/>
      <c r="BM195" s="163"/>
      <c r="BN195" s="163"/>
      <c r="BO195" s="163"/>
      <c r="BP195" s="163"/>
    </row>
    <row r="196" spans="1:69" ht="15.65" customHeight="1">
      <c r="A196" s="259"/>
      <c r="B196" s="260"/>
      <c r="C196" s="259"/>
      <c r="D196" s="261"/>
      <c r="E196" s="256"/>
      <c r="F196" s="256"/>
      <c r="G196" s="256"/>
      <c r="H196" s="262"/>
      <c r="I196" s="262"/>
      <c r="J196" s="263"/>
      <c r="K196" s="263"/>
      <c r="L196" s="263"/>
      <c r="M196" s="263"/>
      <c r="N196" s="263"/>
      <c r="O196" s="263"/>
      <c r="P196" s="263"/>
      <c r="Q196" s="263"/>
      <c r="R196" s="263"/>
      <c r="S196" s="263"/>
      <c r="T196" s="263"/>
      <c r="U196" s="263"/>
      <c r="V196" s="263"/>
      <c r="W196" s="295"/>
      <c r="X196" s="161"/>
      <c r="Y196" s="161"/>
      <c r="Z196" s="162"/>
      <c r="AA196" s="161"/>
      <c r="AB196" s="161"/>
      <c r="AC196" s="161"/>
      <c r="AD196" s="162"/>
      <c r="AE196" s="161"/>
      <c r="AF196" s="161"/>
      <c r="AG196" s="161"/>
      <c r="AH196" s="162"/>
      <c r="AI196" s="161"/>
      <c r="AJ196" s="161"/>
      <c r="AK196" s="161"/>
      <c r="AL196" s="162"/>
      <c r="AM196" s="161"/>
      <c r="AN196" s="161"/>
      <c r="AO196" s="161"/>
      <c r="AP196" s="162"/>
      <c r="AQ196" s="161"/>
      <c r="AR196" s="161"/>
      <c r="AS196" s="161"/>
      <c r="AT196" s="162"/>
      <c r="AU196" s="161"/>
      <c r="AV196" s="161"/>
      <c r="AW196" s="161"/>
      <c r="AX196" s="162"/>
      <c r="AY196" s="161"/>
      <c r="AZ196" s="161"/>
      <c r="BA196" s="161"/>
      <c r="BB196" s="162"/>
      <c r="BC196" s="161"/>
      <c r="BD196" s="161"/>
      <c r="BE196" s="161"/>
      <c r="BF196" s="162"/>
      <c r="BG196" s="162"/>
      <c r="BH196" s="162"/>
      <c r="BI196" s="161"/>
      <c r="BJ196" s="162"/>
      <c r="BK196" s="162"/>
      <c r="BL196" s="163"/>
      <c r="BM196" s="163"/>
      <c r="BN196" s="163"/>
      <c r="BO196" s="163"/>
      <c r="BP196" s="163"/>
    </row>
    <row r="197" spans="1:69" ht="15.65" customHeight="1">
      <c r="A197" s="259"/>
      <c r="B197" s="260"/>
      <c r="C197" s="259"/>
      <c r="D197" s="261"/>
      <c r="E197" s="256"/>
      <c r="F197" s="256"/>
      <c r="G197" s="256"/>
      <c r="H197" s="262"/>
      <c r="I197" s="262"/>
      <c r="J197" s="263"/>
      <c r="K197" s="263"/>
      <c r="L197" s="263"/>
      <c r="M197" s="263"/>
      <c r="N197" s="263"/>
      <c r="O197" s="263"/>
      <c r="P197" s="263"/>
      <c r="Q197" s="263"/>
      <c r="R197" s="263"/>
      <c r="S197" s="263"/>
      <c r="T197" s="263"/>
      <c r="U197" s="263"/>
      <c r="V197" s="263"/>
      <c r="W197" s="161"/>
      <c r="X197" s="161"/>
      <c r="Y197" s="161"/>
      <c r="Z197" s="162"/>
      <c r="AA197" s="161"/>
      <c r="AB197" s="161"/>
      <c r="AC197" s="161"/>
      <c r="AD197" s="162"/>
      <c r="AE197" s="161"/>
      <c r="AF197" s="161"/>
      <c r="AG197" s="161"/>
      <c r="AH197" s="162"/>
      <c r="AI197" s="161"/>
      <c r="AJ197" s="161"/>
      <c r="AK197" s="161"/>
      <c r="AL197" s="162"/>
      <c r="AM197" s="161"/>
      <c r="AN197" s="161"/>
      <c r="AO197" s="161"/>
      <c r="AP197" s="162"/>
      <c r="AQ197" s="161"/>
      <c r="AR197" s="161"/>
      <c r="AS197" s="161"/>
      <c r="AT197" s="162"/>
      <c r="AU197" s="161"/>
      <c r="AV197" s="161"/>
      <c r="AW197" s="161"/>
      <c r="AX197" s="162"/>
      <c r="AY197" s="161"/>
      <c r="AZ197" s="161"/>
      <c r="BA197" s="161"/>
      <c r="BB197" s="162"/>
      <c r="BC197" s="161"/>
      <c r="BD197" s="161"/>
      <c r="BE197" s="161"/>
      <c r="BF197" s="162"/>
      <c r="BG197" s="162"/>
      <c r="BH197" s="162"/>
      <c r="BI197" s="161"/>
      <c r="BJ197" s="162"/>
      <c r="BK197" s="162"/>
      <c r="BL197" s="163"/>
      <c r="BM197" s="163"/>
      <c r="BN197" s="163"/>
      <c r="BO197" s="163"/>
      <c r="BP197" s="163"/>
    </row>
    <row r="198" spans="1:69" ht="15.65" customHeight="1">
      <c r="A198" s="259"/>
      <c r="B198" s="260"/>
      <c r="C198" s="259"/>
      <c r="D198" s="261"/>
      <c r="E198" s="256"/>
      <c r="F198" s="256"/>
      <c r="G198" s="256"/>
      <c r="H198" s="262"/>
      <c r="I198" s="262"/>
      <c r="J198" s="263"/>
      <c r="K198" s="263"/>
      <c r="L198" s="263"/>
      <c r="M198" s="263"/>
      <c r="N198" s="263"/>
      <c r="O198" s="263"/>
      <c r="P198" s="263"/>
      <c r="Q198" s="263"/>
      <c r="R198" s="263"/>
      <c r="S198" s="263"/>
      <c r="T198" s="263"/>
      <c r="U198" s="263"/>
      <c r="V198" s="263"/>
      <c r="W198" s="161"/>
      <c r="X198" s="161"/>
      <c r="Y198" s="161"/>
      <c r="Z198" s="162"/>
      <c r="AA198" s="161"/>
      <c r="AB198" s="161"/>
      <c r="AC198" s="161"/>
      <c r="AD198" s="162"/>
      <c r="AE198" s="161"/>
      <c r="AF198" s="161"/>
      <c r="AG198" s="161"/>
      <c r="AH198" s="162"/>
      <c r="AI198" s="161"/>
      <c r="AJ198" s="161"/>
      <c r="AK198" s="161"/>
      <c r="AL198" s="162"/>
      <c r="AM198" s="161"/>
      <c r="AN198" s="161"/>
      <c r="AO198" s="161"/>
      <c r="AP198" s="162"/>
      <c r="AQ198" s="161"/>
      <c r="AR198" s="161"/>
      <c r="AS198" s="161"/>
      <c r="AT198" s="162"/>
      <c r="AU198" s="161"/>
      <c r="AV198" s="161"/>
      <c r="AW198" s="161"/>
      <c r="AX198" s="162"/>
      <c r="AY198" s="161"/>
      <c r="AZ198" s="161"/>
      <c r="BA198" s="161"/>
      <c r="BB198" s="162"/>
      <c r="BC198" s="161"/>
      <c r="BD198" s="161"/>
      <c r="BE198" s="161"/>
      <c r="BF198" s="162"/>
      <c r="BG198" s="162"/>
      <c r="BH198" s="162"/>
      <c r="BI198" s="161"/>
      <c r="BJ198" s="162"/>
      <c r="BK198" s="162"/>
      <c r="BL198" s="163"/>
      <c r="BM198" s="163"/>
      <c r="BN198" s="163"/>
      <c r="BO198" s="163"/>
      <c r="BP198" s="163"/>
    </row>
    <row r="199" spans="1:69" ht="15.65" customHeight="1">
      <c r="A199" s="259"/>
      <c r="B199" s="260"/>
      <c r="C199" s="259"/>
      <c r="D199" s="261"/>
      <c r="E199" s="256"/>
      <c r="F199" s="256"/>
      <c r="G199" s="256"/>
      <c r="H199" s="262"/>
      <c r="I199" s="262"/>
      <c r="J199" s="263"/>
      <c r="K199" s="263"/>
      <c r="L199" s="263"/>
      <c r="M199" s="263"/>
      <c r="N199" s="263"/>
      <c r="O199" s="263"/>
      <c r="P199" s="263"/>
      <c r="Q199" s="263"/>
      <c r="R199" s="263"/>
      <c r="S199" s="263"/>
      <c r="T199" s="263"/>
      <c r="U199" s="263"/>
      <c r="V199" s="263"/>
      <c r="W199" s="161"/>
      <c r="X199" s="161"/>
      <c r="Y199" s="161"/>
      <c r="Z199" s="162"/>
      <c r="AA199" s="161"/>
      <c r="AB199" s="161"/>
      <c r="AC199" s="161"/>
      <c r="AD199" s="162"/>
      <c r="AE199" s="161"/>
      <c r="AF199" s="161"/>
      <c r="AG199" s="161"/>
      <c r="AH199" s="162"/>
      <c r="AI199" s="161"/>
      <c r="AJ199" s="161"/>
      <c r="AK199" s="161"/>
      <c r="AL199" s="162"/>
      <c r="AM199" s="161"/>
      <c r="AN199" s="161"/>
      <c r="AO199" s="161"/>
      <c r="AP199" s="162"/>
      <c r="AQ199" s="161"/>
      <c r="AR199" s="161"/>
      <c r="AS199" s="161"/>
      <c r="AT199" s="162"/>
      <c r="AU199" s="161"/>
      <c r="AV199" s="161"/>
      <c r="AW199" s="161"/>
      <c r="AX199" s="162"/>
      <c r="AY199" s="161"/>
      <c r="AZ199" s="161"/>
      <c r="BA199" s="161"/>
      <c r="BB199" s="162"/>
      <c r="BC199" s="161"/>
      <c r="BD199" s="161"/>
      <c r="BE199" s="161"/>
      <c r="BF199" s="162"/>
      <c r="BG199" s="162"/>
      <c r="BH199" s="162"/>
      <c r="BI199" s="161"/>
      <c r="BJ199" s="162"/>
      <c r="BK199" s="162"/>
      <c r="BL199" s="163"/>
      <c r="BM199" s="163"/>
      <c r="BN199" s="163"/>
      <c r="BO199" s="163"/>
      <c r="BP199" s="163"/>
    </row>
    <row r="200" spans="1:69" ht="15.65" customHeight="1">
      <c r="A200" s="259"/>
      <c r="B200" s="260"/>
      <c r="C200" s="259"/>
      <c r="D200" s="261"/>
      <c r="E200" s="256"/>
      <c r="F200" s="256"/>
      <c r="G200" s="256"/>
      <c r="H200" s="262"/>
      <c r="I200" s="262"/>
      <c r="J200" s="263"/>
      <c r="K200" s="263"/>
      <c r="L200" s="263"/>
      <c r="M200" s="263"/>
      <c r="N200" s="263"/>
      <c r="O200" s="263"/>
      <c r="P200" s="263"/>
      <c r="Q200" s="263"/>
      <c r="R200" s="263"/>
      <c r="S200" s="263"/>
      <c r="T200" s="263"/>
      <c r="U200" s="263"/>
      <c r="V200" s="263"/>
      <c r="W200" s="161"/>
      <c r="X200" s="161"/>
      <c r="Y200" s="161"/>
      <c r="Z200" s="162"/>
      <c r="AA200" s="161"/>
      <c r="AB200" s="161"/>
      <c r="AC200" s="161"/>
      <c r="AD200" s="162"/>
      <c r="AE200" s="161"/>
      <c r="AF200" s="161"/>
      <c r="AG200" s="161"/>
      <c r="AH200" s="162"/>
      <c r="AI200" s="161"/>
      <c r="AJ200" s="161"/>
      <c r="AK200" s="161"/>
      <c r="AL200" s="162"/>
      <c r="AM200" s="161"/>
      <c r="AN200" s="161"/>
      <c r="AO200" s="161"/>
      <c r="AP200" s="162"/>
      <c r="AQ200" s="161"/>
      <c r="AR200" s="161"/>
      <c r="AS200" s="161"/>
      <c r="AT200" s="162"/>
      <c r="AU200" s="161"/>
      <c r="AV200" s="161"/>
      <c r="AW200" s="161"/>
      <c r="AX200" s="162"/>
      <c r="AY200" s="161"/>
      <c r="AZ200" s="161"/>
      <c r="BA200" s="161"/>
      <c r="BB200" s="162"/>
      <c r="BC200" s="161"/>
      <c r="BD200" s="161"/>
      <c r="BE200" s="161"/>
      <c r="BF200" s="162"/>
      <c r="BG200" s="162"/>
      <c r="BH200" s="162"/>
      <c r="BI200" s="161"/>
      <c r="BJ200" s="162"/>
      <c r="BK200" s="162"/>
      <c r="BL200" s="163"/>
      <c r="BM200" s="163"/>
      <c r="BN200" s="163"/>
      <c r="BO200" s="163"/>
      <c r="BP200" s="163"/>
    </row>
    <row r="201" spans="1:69" ht="15.65" customHeight="1">
      <c r="A201" s="259"/>
      <c r="B201" s="260"/>
      <c r="C201" s="259"/>
      <c r="D201" s="261"/>
      <c r="E201" s="256"/>
      <c r="F201" s="256"/>
      <c r="G201" s="256"/>
      <c r="H201" s="262"/>
      <c r="I201" s="262"/>
      <c r="J201" s="263"/>
      <c r="K201" s="263"/>
      <c r="L201" s="263"/>
      <c r="M201" s="263"/>
      <c r="N201" s="263"/>
      <c r="O201" s="263"/>
      <c r="P201" s="263"/>
      <c r="Q201" s="263"/>
      <c r="R201" s="263"/>
      <c r="S201" s="263"/>
      <c r="T201" s="263"/>
      <c r="U201" s="263"/>
      <c r="V201" s="263"/>
      <c r="W201" s="161"/>
      <c r="X201" s="161"/>
      <c r="Y201" s="161"/>
      <c r="Z201" s="162"/>
      <c r="AA201" s="161"/>
      <c r="AB201" s="161"/>
      <c r="AC201" s="161"/>
      <c r="AD201" s="162"/>
      <c r="AE201" s="161"/>
      <c r="AF201" s="161"/>
      <c r="AG201" s="161"/>
      <c r="AH201" s="162"/>
      <c r="AI201" s="161"/>
      <c r="AJ201" s="161"/>
      <c r="AK201" s="161"/>
      <c r="AL201" s="162"/>
      <c r="AM201" s="161"/>
      <c r="AN201" s="161"/>
      <c r="AO201" s="161"/>
      <c r="AP201" s="162"/>
      <c r="AQ201" s="161"/>
      <c r="AR201" s="161"/>
      <c r="AS201" s="161"/>
      <c r="AT201" s="162"/>
      <c r="AU201" s="161"/>
      <c r="AV201" s="161"/>
      <c r="AW201" s="161"/>
      <c r="AX201" s="162"/>
      <c r="AY201" s="161"/>
      <c r="AZ201" s="161"/>
      <c r="BA201" s="161"/>
      <c r="BB201" s="162"/>
      <c r="BC201" s="161"/>
      <c r="BD201" s="161"/>
      <c r="BE201" s="161"/>
      <c r="BF201" s="162"/>
      <c r="BG201" s="162"/>
      <c r="BH201" s="162"/>
      <c r="BI201" s="161"/>
      <c r="BJ201" s="162"/>
      <c r="BK201" s="162"/>
      <c r="BL201" s="163"/>
      <c r="BM201" s="163"/>
      <c r="BN201" s="163"/>
      <c r="BO201" s="163"/>
      <c r="BP201" s="163"/>
    </row>
    <row r="202" spans="1:69" ht="15.65" customHeight="1">
      <c r="A202" s="259"/>
      <c r="B202" s="260"/>
      <c r="C202" s="259"/>
      <c r="D202" s="261"/>
      <c r="E202" s="256"/>
      <c r="F202" s="256"/>
      <c r="G202" s="256"/>
      <c r="H202" s="262"/>
      <c r="I202" s="262"/>
      <c r="J202" s="263"/>
      <c r="K202" s="263"/>
      <c r="L202" s="263"/>
      <c r="M202" s="263"/>
      <c r="N202" s="263"/>
      <c r="O202" s="263"/>
      <c r="P202" s="263"/>
      <c r="Q202" s="263"/>
      <c r="R202" s="263"/>
      <c r="S202" s="263"/>
      <c r="T202" s="263"/>
      <c r="U202" s="263"/>
      <c r="V202" s="263"/>
      <c r="W202" s="161"/>
      <c r="X202" s="161"/>
      <c r="Y202" s="161"/>
      <c r="Z202" s="162"/>
      <c r="AA202" s="161"/>
      <c r="AB202" s="161"/>
      <c r="AC202" s="161"/>
      <c r="AD202" s="162"/>
      <c r="AE202" s="161"/>
      <c r="AF202" s="161"/>
      <c r="AG202" s="161"/>
      <c r="AH202" s="162"/>
      <c r="AI202" s="161"/>
      <c r="AJ202" s="161"/>
      <c r="AK202" s="161"/>
      <c r="AL202" s="162"/>
      <c r="AM202" s="161"/>
      <c r="AN202" s="161"/>
      <c r="AO202" s="161"/>
      <c r="AP202" s="162"/>
      <c r="AQ202" s="161"/>
      <c r="AR202" s="161"/>
      <c r="AS202" s="161"/>
      <c r="AT202" s="162"/>
      <c r="AU202" s="161"/>
      <c r="AV202" s="161"/>
      <c r="AW202" s="161"/>
      <c r="AX202" s="162"/>
      <c r="AY202" s="161"/>
      <c r="AZ202" s="161"/>
      <c r="BA202" s="161"/>
      <c r="BB202" s="162"/>
      <c r="BC202" s="161"/>
      <c r="BD202" s="161"/>
      <c r="BE202" s="161"/>
      <c r="BF202" s="162"/>
      <c r="BG202" s="162"/>
      <c r="BH202" s="162"/>
      <c r="BI202" s="161"/>
      <c r="BJ202" s="162"/>
      <c r="BK202" s="162"/>
      <c r="BL202" s="163"/>
      <c r="BM202" s="163"/>
      <c r="BN202" s="163"/>
      <c r="BO202" s="163"/>
      <c r="BP202" s="163"/>
    </row>
    <row r="203" spans="1:69" ht="15.65" customHeight="1">
      <c r="A203" s="259"/>
      <c r="B203" s="260"/>
      <c r="C203" s="259"/>
      <c r="D203" s="261"/>
      <c r="E203" s="256"/>
      <c r="F203" s="256"/>
      <c r="G203" s="256"/>
      <c r="H203" s="262"/>
      <c r="I203" s="262"/>
      <c r="J203" s="263"/>
      <c r="K203" s="263"/>
      <c r="L203" s="263"/>
      <c r="M203" s="263"/>
      <c r="N203" s="263"/>
      <c r="O203" s="263"/>
      <c r="P203" s="263"/>
      <c r="Q203" s="263"/>
      <c r="R203" s="263"/>
      <c r="S203" s="263"/>
      <c r="T203" s="263"/>
      <c r="U203" s="263"/>
      <c r="V203" s="263"/>
      <c r="W203" s="161"/>
      <c r="X203" s="161"/>
      <c r="Y203" s="161"/>
      <c r="Z203" s="162"/>
      <c r="AA203" s="161"/>
      <c r="AB203" s="161"/>
      <c r="AC203" s="161"/>
      <c r="AD203" s="162"/>
      <c r="AE203" s="161"/>
      <c r="AF203" s="161"/>
      <c r="AG203" s="161"/>
      <c r="AH203" s="162"/>
      <c r="AI203" s="161"/>
      <c r="AJ203" s="161"/>
      <c r="AK203" s="161"/>
      <c r="AL203" s="162"/>
      <c r="AM203" s="161"/>
      <c r="AN203" s="161"/>
      <c r="AO203" s="161"/>
      <c r="AP203" s="162"/>
      <c r="AQ203" s="161"/>
      <c r="AR203" s="161"/>
      <c r="AS203" s="161"/>
      <c r="AT203" s="162"/>
      <c r="AU203" s="161"/>
      <c r="AV203" s="161"/>
      <c r="AW203" s="161"/>
      <c r="AX203" s="162"/>
      <c r="AY203" s="161"/>
      <c r="AZ203" s="161"/>
      <c r="BA203" s="161"/>
      <c r="BB203" s="162"/>
      <c r="BC203" s="161"/>
      <c r="BD203" s="161"/>
      <c r="BE203" s="161"/>
      <c r="BF203" s="162"/>
      <c r="BG203" s="162"/>
      <c r="BH203" s="162"/>
      <c r="BI203" s="161"/>
      <c r="BJ203" s="162"/>
      <c r="BK203" s="162"/>
      <c r="BL203" s="163"/>
      <c r="BM203" s="163"/>
      <c r="BN203" s="163"/>
      <c r="BO203" s="163"/>
      <c r="BP203" s="163"/>
    </row>
    <row r="204" spans="1:69" ht="15.65" customHeight="1">
      <c r="A204" s="259"/>
      <c r="B204" s="260"/>
      <c r="C204" s="259"/>
      <c r="D204" s="261"/>
      <c r="E204" s="256"/>
      <c r="F204" s="256"/>
      <c r="G204" s="256"/>
      <c r="H204" s="262"/>
      <c r="I204" s="262"/>
      <c r="J204" s="263"/>
      <c r="K204" s="263"/>
      <c r="L204" s="263"/>
      <c r="M204" s="263"/>
      <c r="N204" s="263"/>
      <c r="O204" s="263"/>
      <c r="P204" s="263"/>
      <c r="Q204" s="263"/>
      <c r="R204" s="263"/>
      <c r="S204" s="263"/>
      <c r="T204" s="263"/>
      <c r="U204" s="263"/>
      <c r="V204" s="263"/>
      <c r="W204" s="161"/>
      <c r="X204" s="161"/>
      <c r="Y204" s="161"/>
      <c r="Z204" s="162"/>
      <c r="AA204" s="161"/>
      <c r="AB204" s="161"/>
      <c r="AC204" s="161"/>
      <c r="AD204" s="162"/>
      <c r="AE204" s="161"/>
      <c r="AF204" s="161"/>
      <c r="AG204" s="161"/>
      <c r="AH204" s="162"/>
      <c r="AI204" s="161"/>
      <c r="AJ204" s="161"/>
      <c r="AK204" s="161"/>
      <c r="AL204" s="162"/>
      <c r="AM204" s="161"/>
      <c r="AN204" s="161"/>
      <c r="AO204" s="161"/>
      <c r="AP204" s="162"/>
      <c r="AQ204" s="161"/>
      <c r="AR204" s="161"/>
      <c r="AS204" s="161"/>
      <c r="AT204" s="162"/>
      <c r="AU204" s="161"/>
      <c r="AV204" s="161"/>
      <c r="AW204" s="161"/>
      <c r="AX204" s="162"/>
      <c r="AY204" s="161"/>
      <c r="AZ204" s="161"/>
      <c r="BA204" s="161"/>
      <c r="BB204" s="162"/>
      <c r="BC204" s="161"/>
      <c r="BD204" s="161"/>
      <c r="BE204" s="161"/>
      <c r="BF204" s="162"/>
      <c r="BG204" s="162"/>
      <c r="BH204" s="162"/>
      <c r="BI204" s="161"/>
      <c r="BJ204" s="162"/>
      <c r="BK204" s="162"/>
      <c r="BL204" s="163"/>
      <c r="BM204" s="163"/>
      <c r="BN204" s="163"/>
      <c r="BO204" s="163"/>
      <c r="BP204" s="163"/>
    </row>
    <row r="205" spans="1:69" ht="15.65" customHeight="1">
      <c r="A205" s="259"/>
      <c r="B205" s="260"/>
      <c r="C205" s="259"/>
      <c r="D205" s="261"/>
      <c r="E205" s="256"/>
      <c r="F205" s="256"/>
      <c r="G205" s="256"/>
      <c r="H205" s="262"/>
      <c r="I205" s="262"/>
      <c r="J205" s="263"/>
      <c r="K205" s="263"/>
      <c r="L205" s="263"/>
      <c r="M205" s="263"/>
      <c r="N205" s="263"/>
      <c r="O205" s="263"/>
      <c r="P205" s="263"/>
      <c r="Q205" s="263"/>
      <c r="R205" s="263"/>
      <c r="S205" s="263"/>
      <c r="T205" s="263"/>
      <c r="U205" s="263"/>
      <c r="V205" s="263"/>
      <c r="W205" s="161"/>
      <c r="X205" s="161"/>
      <c r="Y205" s="161"/>
      <c r="Z205" s="162"/>
      <c r="AA205" s="161"/>
      <c r="AB205" s="161"/>
      <c r="AC205" s="161"/>
      <c r="AD205" s="162"/>
      <c r="AE205" s="161"/>
      <c r="AF205" s="161"/>
      <c r="AG205" s="161"/>
      <c r="AH205" s="162"/>
      <c r="AI205" s="161"/>
      <c r="AJ205" s="161"/>
      <c r="AK205" s="161"/>
      <c r="AL205" s="162"/>
      <c r="AM205" s="161"/>
      <c r="AN205" s="161"/>
      <c r="AO205" s="161"/>
      <c r="AP205" s="162"/>
      <c r="AQ205" s="161"/>
      <c r="AR205" s="161"/>
      <c r="AS205" s="161"/>
      <c r="AT205" s="162"/>
      <c r="AU205" s="161"/>
      <c r="AV205" s="161"/>
      <c r="AW205" s="161"/>
      <c r="AX205" s="162"/>
      <c r="AY205" s="161"/>
      <c r="AZ205" s="161"/>
      <c r="BA205" s="161"/>
      <c r="BB205" s="162"/>
      <c r="BC205" s="161"/>
      <c r="BD205" s="161"/>
      <c r="BE205" s="161"/>
      <c r="BF205" s="162"/>
      <c r="BG205" s="162"/>
      <c r="BH205" s="162"/>
      <c r="BI205" s="161"/>
      <c r="BJ205" s="162"/>
      <c r="BK205" s="162"/>
      <c r="BL205" s="163"/>
      <c r="BM205" s="163"/>
      <c r="BN205" s="163"/>
      <c r="BO205" s="163"/>
      <c r="BP205" s="163"/>
    </row>
    <row r="206" spans="1:69" ht="15.65" customHeight="1">
      <c r="A206" s="259"/>
      <c r="B206" s="260"/>
      <c r="C206" s="259"/>
      <c r="D206" s="261"/>
      <c r="E206" s="256"/>
      <c r="F206" s="256"/>
      <c r="G206" s="256"/>
      <c r="H206" s="262"/>
      <c r="I206" s="262"/>
      <c r="J206" s="263"/>
      <c r="K206" s="263"/>
      <c r="L206" s="263"/>
      <c r="M206" s="263"/>
      <c r="N206" s="263"/>
      <c r="O206" s="263"/>
      <c r="P206" s="263"/>
      <c r="Q206" s="263"/>
      <c r="R206" s="263"/>
      <c r="S206" s="263"/>
      <c r="T206" s="263"/>
      <c r="U206" s="263"/>
      <c r="V206" s="263"/>
      <c r="W206" s="161"/>
      <c r="X206" s="161"/>
      <c r="Y206" s="161"/>
      <c r="Z206" s="162"/>
      <c r="AA206" s="161"/>
      <c r="AB206" s="161"/>
      <c r="AC206" s="161"/>
      <c r="AD206" s="162"/>
      <c r="AE206" s="161"/>
      <c r="AF206" s="161"/>
      <c r="AG206" s="161"/>
      <c r="AH206" s="162"/>
      <c r="AI206" s="161"/>
      <c r="AJ206" s="161"/>
      <c r="AK206" s="161"/>
      <c r="AL206" s="162"/>
      <c r="AM206" s="161"/>
      <c r="AN206" s="161"/>
      <c r="AO206" s="161"/>
      <c r="AP206" s="162"/>
      <c r="AQ206" s="161"/>
      <c r="AR206" s="161"/>
      <c r="AS206" s="161"/>
      <c r="AT206" s="162"/>
      <c r="AU206" s="161"/>
      <c r="AV206" s="161"/>
      <c r="AW206" s="161"/>
      <c r="AX206" s="162"/>
      <c r="AY206" s="161"/>
      <c r="AZ206" s="161"/>
      <c r="BA206" s="161"/>
      <c r="BB206" s="162"/>
      <c r="BC206" s="161"/>
      <c r="BD206" s="161"/>
      <c r="BE206" s="161"/>
      <c r="BF206" s="162"/>
      <c r="BG206" s="162"/>
      <c r="BH206" s="162"/>
      <c r="BI206" s="161"/>
      <c r="BJ206" s="162"/>
      <c r="BK206" s="162"/>
      <c r="BL206" s="163"/>
      <c r="BM206" s="163"/>
      <c r="BN206" s="163"/>
      <c r="BO206" s="163"/>
      <c r="BP206" s="163"/>
    </row>
    <row r="207" spans="1:69" ht="15.65" customHeight="1">
      <c r="A207" s="259"/>
      <c r="B207" s="260"/>
      <c r="C207" s="259"/>
      <c r="D207" s="261"/>
      <c r="E207" s="256"/>
      <c r="F207" s="256"/>
      <c r="G207" s="256"/>
      <c r="H207" s="262"/>
      <c r="I207" s="262"/>
      <c r="J207" s="263"/>
      <c r="K207" s="263"/>
      <c r="L207" s="263"/>
      <c r="M207" s="263"/>
      <c r="N207" s="263"/>
      <c r="O207" s="263"/>
      <c r="P207" s="263"/>
      <c r="Q207" s="263"/>
      <c r="R207" s="263"/>
      <c r="S207" s="263"/>
      <c r="T207" s="263"/>
      <c r="U207" s="263"/>
      <c r="V207" s="263"/>
      <c r="W207" s="161"/>
      <c r="X207" s="161"/>
      <c r="Y207" s="161"/>
      <c r="Z207" s="162"/>
      <c r="AA207" s="161"/>
      <c r="AB207" s="161"/>
      <c r="AC207" s="161"/>
      <c r="AD207" s="162"/>
      <c r="AE207" s="161"/>
      <c r="AF207" s="161"/>
      <c r="AG207" s="161"/>
      <c r="AH207" s="162"/>
      <c r="AI207" s="161"/>
      <c r="AJ207" s="161"/>
      <c r="AK207" s="161"/>
      <c r="AL207" s="162"/>
      <c r="AM207" s="161"/>
      <c r="AN207" s="161"/>
      <c r="AO207" s="161"/>
      <c r="AP207" s="162"/>
      <c r="AQ207" s="161"/>
      <c r="AR207" s="161"/>
      <c r="AS207" s="161"/>
      <c r="AT207" s="162"/>
      <c r="AU207" s="161"/>
      <c r="AV207" s="161"/>
      <c r="AW207" s="161"/>
      <c r="AX207" s="162"/>
      <c r="AY207" s="161"/>
      <c r="AZ207" s="161"/>
      <c r="BA207" s="161"/>
      <c r="BB207" s="162"/>
      <c r="BC207" s="161"/>
      <c r="BD207" s="161"/>
      <c r="BE207" s="161"/>
      <c r="BF207" s="162"/>
      <c r="BG207" s="162"/>
      <c r="BH207" s="162"/>
      <c r="BI207" s="161"/>
      <c r="BJ207" s="162"/>
      <c r="BK207" s="162"/>
      <c r="BL207" s="163"/>
      <c r="BM207" s="163"/>
      <c r="BN207" s="163"/>
      <c r="BO207" s="163"/>
      <c r="BP207" s="163"/>
    </row>
    <row r="208" spans="1:69" ht="15.65" customHeight="1">
      <c r="A208" s="259"/>
      <c r="B208" s="260"/>
      <c r="C208" s="259"/>
      <c r="D208" s="261"/>
      <c r="E208" s="256"/>
      <c r="F208" s="256"/>
      <c r="G208" s="256"/>
      <c r="H208" s="262"/>
      <c r="I208" s="262"/>
      <c r="J208" s="263"/>
      <c r="K208" s="263"/>
      <c r="L208" s="263"/>
      <c r="M208" s="263"/>
      <c r="N208" s="263"/>
      <c r="O208" s="263"/>
      <c r="P208" s="263"/>
      <c r="Q208" s="263"/>
      <c r="R208" s="263"/>
      <c r="S208" s="263"/>
      <c r="T208" s="263"/>
      <c r="U208" s="263"/>
      <c r="V208" s="263"/>
      <c r="W208" s="161"/>
      <c r="X208" s="161"/>
      <c r="Y208" s="161"/>
      <c r="Z208" s="162"/>
      <c r="AA208" s="161"/>
      <c r="AB208" s="161"/>
      <c r="AC208" s="161"/>
      <c r="AD208" s="162"/>
      <c r="AE208" s="161"/>
      <c r="AF208" s="161"/>
      <c r="AG208" s="161"/>
      <c r="AH208" s="162"/>
      <c r="AI208" s="161"/>
      <c r="AJ208" s="161"/>
      <c r="AK208" s="161"/>
      <c r="AL208" s="162"/>
      <c r="AM208" s="161"/>
      <c r="AN208" s="161"/>
      <c r="AO208" s="161"/>
      <c r="AP208" s="162"/>
      <c r="AQ208" s="161"/>
      <c r="AR208" s="161"/>
      <c r="AS208" s="161"/>
      <c r="AT208" s="162"/>
      <c r="AU208" s="161"/>
      <c r="AV208" s="161"/>
      <c r="AW208" s="161"/>
      <c r="AX208" s="162"/>
      <c r="AY208" s="161"/>
      <c r="AZ208" s="161"/>
      <c r="BA208" s="161"/>
      <c r="BB208" s="162"/>
      <c r="BC208" s="161"/>
      <c r="BD208" s="161"/>
      <c r="BE208" s="161"/>
      <c r="BF208" s="162"/>
      <c r="BG208" s="162"/>
      <c r="BH208" s="162"/>
      <c r="BI208" s="161"/>
      <c r="BJ208" s="162"/>
      <c r="BK208" s="162"/>
      <c r="BL208" s="163"/>
      <c r="BM208" s="163"/>
      <c r="BN208" s="163"/>
      <c r="BO208" s="163"/>
      <c r="BP208" s="163"/>
    </row>
    <row r="209" spans="1:68" ht="15.65" customHeight="1">
      <c r="A209" s="259"/>
      <c r="B209" s="260"/>
      <c r="C209" s="259"/>
      <c r="D209" s="261"/>
      <c r="E209" s="256"/>
      <c r="F209" s="256"/>
      <c r="G209" s="256"/>
      <c r="H209" s="262"/>
      <c r="I209" s="262"/>
      <c r="J209" s="263"/>
      <c r="K209" s="263"/>
      <c r="L209" s="263"/>
      <c r="M209" s="263"/>
      <c r="N209" s="263"/>
      <c r="O209" s="263"/>
      <c r="P209" s="263"/>
      <c r="Q209" s="263"/>
      <c r="R209" s="263"/>
      <c r="S209" s="263"/>
      <c r="T209" s="263"/>
      <c r="U209" s="263"/>
      <c r="V209" s="263"/>
      <c r="W209" s="161"/>
      <c r="X209" s="161"/>
      <c r="Y209" s="161"/>
      <c r="Z209" s="162"/>
      <c r="AA209" s="161"/>
      <c r="AB209" s="161"/>
      <c r="AC209" s="161"/>
      <c r="AD209" s="162"/>
      <c r="AE209" s="161"/>
      <c r="AF209" s="161"/>
      <c r="AG209" s="161"/>
      <c r="AH209" s="162"/>
      <c r="AI209" s="161"/>
      <c r="AJ209" s="161"/>
      <c r="AK209" s="161"/>
      <c r="AL209" s="162"/>
      <c r="AM209" s="161"/>
      <c r="AN209" s="161"/>
      <c r="AO209" s="161"/>
      <c r="AP209" s="162"/>
      <c r="AQ209" s="161"/>
      <c r="AR209" s="161"/>
      <c r="AS209" s="161"/>
      <c r="AT209" s="162"/>
      <c r="AU209" s="161"/>
      <c r="AV209" s="161"/>
      <c r="AW209" s="161"/>
      <c r="AX209" s="162"/>
      <c r="AY209" s="161"/>
      <c r="AZ209" s="161"/>
      <c r="BA209" s="161"/>
      <c r="BB209" s="162"/>
      <c r="BC209" s="161"/>
      <c r="BD209" s="161"/>
      <c r="BE209" s="161"/>
      <c r="BF209" s="162"/>
      <c r="BG209" s="162"/>
      <c r="BH209" s="162"/>
      <c r="BI209" s="161"/>
      <c r="BJ209" s="162"/>
      <c r="BK209" s="162"/>
      <c r="BL209" s="163"/>
      <c r="BM209" s="163"/>
      <c r="BN209" s="163"/>
      <c r="BO209" s="163"/>
      <c r="BP209" s="163"/>
    </row>
    <row r="210" spans="1:68" ht="15.65" customHeight="1">
      <c r="A210" s="259"/>
      <c r="B210" s="260"/>
      <c r="C210" s="259"/>
      <c r="D210" s="261"/>
      <c r="E210" s="256"/>
      <c r="F210" s="256"/>
      <c r="G210" s="256"/>
      <c r="H210" s="262"/>
      <c r="I210" s="262"/>
      <c r="J210" s="263"/>
      <c r="K210" s="263"/>
      <c r="L210" s="263"/>
      <c r="M210" s="263"/>
      <c r="N210" s="263"/>
      <c r="O210" s="263"/>
      <c r="P210" s="263"/>
      <c r="Q210" s="263"/>
      <c r="R210" s="263"/>
      <c r="S210" s="263"/>
      <c r="T210" s="263"/>
      <c r="U210" s="263"/>
      <c r="V210" s="263"/>
      <c r="W210" s="161"/>
      <c r="X210" s="161"/>
      <c r="Y210" s="161"/>
      <c r="Z210" s="162"/>
      <c r="AA210" s="161"/>
      <c r="AB210" s="161"/>
      <c r="AC210" s="161"/>
      <c r="AD210" s="162"/>
      <c r="AE210" s="161"/>
      <c r="AF210" s="161"/>
      <c r="AG210" s="161"/>
      <c r="AH210" s="162"/>
      <c r="AI210" s="161"/>
      <c r="AJ210" s="161"/>
      <c r="AK210" s="161"/>
      <c r="AL210" s="162"/>
      <c r="AM210" s="161"/>
      <c r="AN210" s="161"/>
      <c r="AO210" s="161"/>
      <c r="AP210" s="162"/>
      <c r="AQ210" s="161"/>
      <c r="AR210" s="161"/>
      <c r="AS210" s="161"/>
      <c r="AT210" s="162"/>
      <c r="AU210" s="161"/>
      <c r="AV210" s="161"/>
      <c r="AW210" s="161"/>
      <c r="AX210" s="162"/>
      <c r="AY210" s="161"/>
      <c r="AZ210" s="161"/>
      <c r="BA210" s="161"/>
      <c r="BB210" s="162"/>
      <c r="BC210" s="161"/>
      <c r="BD210" s="161"/>
      <c r="BE210" s="161"/>
      <c r="BF210" s="162"/>
      <c r="BG210" s="162"/>
      <c r="BH210" s="162"/>
      <c r="BI210" s="161"/>
      <c r="BJ210" s="162"/>
      <c r="BK210" s="162"/>
      <c r="BL210" s="163"/>
      <c r="BM210" s="163"/>
      <c r="BN210" s="163"/>
      <c r="BO210" s="163"/>
      <c r="BP210" s="163"/>
    </row>
    <row r="211" spans="1:68" ht="15.65" customHeight="1">
      <c r="A211" s="259"/>
      <c r="B211" s="260"/>
      <c r="C211" s="259"/>
      <c r="D211" s="261"/>
      <c r="E211" s="256"/>
      <c r="F211" s="256"/>
      <c r="G211" s="256"/>
      <c r="H211" s="262"/>
      <c r="I211" s="262"/>
      <c r="J211" s="263"/>
      <c r="K211" s="263"/>
      <c r="L211" s="263"/>
      <c r="M211" s="263"/>
      <c r="N211" s="263"/>
      <c r="O211" s="263"/>
      <c r="P211" s="263"/>
      <c r="Q211" s="263"/>
      <c r="R211" s="263"/>
      <c r="S211" s="263"/>
      <c r="T211" s="263"/>
      <c r="U211" s="263"/>
      <c r="V211" s="263"/>
      <c r="W211" s="161"/>
      <c r="X211" s="161"/>
      <c r="Y211" s="161"/>
      <c r="Z211" s="162"/>
      <c r="AA211" s="161"/>
      <c r="AB211" s="161"/>
      <c r="AC211" s="161"/>
      <c r="AD211" s="162"/>
      <c r="AE211" s="161"/>
      <c r="AF211" s="161"/>
      <c r="AG211" s="161"/>
      <c r="AH211" s="162"/>
      <c r="AI211" s="161"/>
      <c r="AJ211" s="161"/>
      <c r="AK211" s="161"/>
      <c r="AL211" s="162"/>
      <c r="AM211" s="161"/>
      <c r="AN211" s="161"/>
      <c r="AO211" s="161"/>
      <c r="AP211" s="162"/>
      <c r="AQ211" s="161"/>
      <c r="AR211" s="161"/>
      <c r="AS211" s="161"/>
      <c r="AT211" s="162"/>
      <c r="AU211" s="161"/>
      <c r="AV211" s="161"/>
      <c r="AW211" s="161"/>
      <c r="AX211" s="162"/>
      <c r="AY211" s="161"/>
      <c r="AZ211" s="161"/>
      <c r="BA211" s="161"/>
      <c r="BB211" s="162"/>
      <c r="BC211" s="161"/>
      <c r="BD211" s="161"/>
      <c r="BE211" s="161"/>
      <c r="BF211" s="162"/>
      <c r="BG211" s="162"/>
      <c r="BH211" s="162"/>
      <c r="BI211" s="161"/>
      <c r="BJ211" s="162"/>
      <c r="BK211" s="162"/>
      <c r="BL211" s="163"/>
      <c r="BM211" s="163"/>
      <c r="BN211" s="163"/>
      <c r="BO211" s="163"/>
      <c r="BP211" s="163"/>
    </row>
    <row r="212" spans="1:68" ht="15.65" customHeight="1">
      <c r="A212" s="259"/>
      <c r="B212" s="260"/>
      <c r="C212" s="259"/>
      <c r="D212" s="261"/>
      <c r="E212" s="256"/>
      <c r="F212" s="256"/>
      <c r="G212" s="256"/>
      <c r="H212" s="262"/>
      <c r="I212" s="262"/>
      <c r="J212" s="263"/>
      <c r="K212" s="263"/>
      <c r="L212" s="263"/>
      <c r="M212" s="263"/>
      <c r="N212" s="263"/>
      <c r="O212" s="263"/>
      <c r="P212" s="263"/>
      <c r="Q212" s="263"/>
      <c r="R212" s="263"/>
      <c r="S212" s="263"/>
      <c r="T212" s="263"/>
      <c r="U212" s="263"/>
      <c r="V212" s="263"/>
      <c r="W212" s="161"/>
      <c r="X212" s="161"/>
      <c r="Y212" s="161"/>
      <c r="Z212" s="162"/>
      <c r="AA212" s="161"/>
      <c r="AB212" s="161"/>
      <c r="AC212" s="161"/>
      <c r="AD212" s="162"/>
      <c r="AE212" s="161"/>
      <c r="AF212" s="161"/>
      <c r="AG212" s="161"/>
      <c r="AH212" s="162"/>
      <c r="AI212" s="161"/>
      <c r="AJ212" s="161"/>
      <c r="AK212" s="161"/>
      <c r="AL212" s="162"/>
      <c r="AM212" s="161"/>
      <c r="AN212" s="161"/>
      <c r="AO212" s="161"/>
      <c r="AP212" s="162"/>
      <c r="AQ212" s="161"/>
      <c r="AR212" s="161"/>
      <c r="AS212" s="161"/>
      <c r="AT212" s="162"/>
      <c r="AU212" s="161"/>
      <c r="AV212" s="161"/>
      <c r="AW212" s="161"/>
      <c r="AX212" s="162"/>
      <c r="AY212" s="161"/>
      <c r="AZ212" s="161"/>
      <c r="BA212" s="161"/>
      <c r="BB212" s="162"/>
      <c r="BC212" s="161"/>
      <c r="BD212" s="161"/>
      <c r="BE212" s="161"/>
      <c r="BF212" s="162"/>
      <c r="BG212" s="162"/>
      <c r="BH212" s="162"/>
      <c r="BI212" s="161"/>
      <c r="BJ212" s="162"/>
      <c r="BK212" s="162"/>
      <c r="BL212" s="163"/>
      <c r="BM212" s="163"/>
      <c r="BN212" s="163"/>
      <c r="BO212" s="163"/>
      <c r="BP212" s="163"/>
    </row>
    <row r="213" spans="1:68" ht="15.65" customHeight="1">
      <c r="A213" s="259"/>
      <c r="B213" s="260"/>
      <c r="C213" s="259"/>
      <c r="D213" s="261"/>
      <c r="E213" s="256"/>
      <c r="F213" s="256"/>
      <c r="G213" s="256"/>
      <c r="H213" s="262"/>
      <c r="I213" s="262"/>
      <c r="J213" s="263"/>
      <c r="K213" s="263"/>
      <c r="L213" s="263"/>
      <c r="M213" s="263"/>
      <c r="N213" s="263"/>
      <c r="O213" s="263"/>
      <c r="P213" s="263"/>
      <c r="Q213" s="263"/>
      <c r="R213" s="263"/>
      <c r="S213" s="263"/>
      <c r="T213" s="263"/>
      <c r="U213" s="263"/>
      <c r="V213" s="263"/>
      <c r="W213" s="161"/>
      <c r="X213" s="161"/>
      <c r="Y213" s="161"/>
      <c r="Z213" s="162"/>
      <c r="AA213" s="161"/>
      <c r="AB213" s="161"/>
      <c r="AC213" s="161"/>
      <c r="AD213" s="162"/>
      <c r="AE213" s="161"/>
      <c r="AF213" s="161"/>
      <c r="AG213" s="161"/>
      <c r="AH213" s="162"/>
      <c r="AI213" s="161"/>
      <c r="AJ213" s="161"/>
      <c r="AK213" s="161"/>
      <c r="AL213" s="162"/>
      <c r="AM213" s="161"/>
      <c r="AN213" s="161"/>
      <c r="AO213" s="161"/>
      <c r="AP213" s="162"/>
      <c r="AQ213" s="161"/>
      <c r="AR213" s="161"/>
      <c r="AS213" s="161"/>
      <c r="AT213" s="162"/>
      <c r="AU213" s="161"/>
      <c r="AV213" s="161"/>
      <c r="AW213" s="161"/>
      <c r="AX213" s="162"/>
      <c r="AY213" s="161"/>
      <c r="AZ213" s="161"/>
      <c r="BA213" s="161"/>
      <c r="BB213" s="162"/>
      <c r="BC213" s="161"/>
      <c r="BD213" s="161"/>
      <c r="BE213" s="161"/>
      <c r="BF213" s="162"/>
      <c r="BG213" s="162"/>
      <c r="BH213" s="162"/>
      <c r="BI213" s="161"/>
      <c r="BJ213" s="162"/>
      <c r="BK213" s="162"/>
      <c r="BL213" s="163"/>
      <c r="BM213" s="163"/>
      <c r="BN213" s="163"/>
      <c r="BO213" s="163"/>
      <c r="BP213" s="163"/>
    </row>
    <row r="214" spans="1:68" ht="15.65" customHeight="1">
      <c r="A214" s="259"/>
      <c r="B214" s="260"/>
      <c r="C214" s="259"/>
      <c r="D214" s="261"/>
      <c r="E214" s="256"/>
      <c r="F214" s="256"/>
      <c r="G214" s="256"/>
      <c r="H214" s="262"/>
      <c r="I214" s="262"/>
      <c r="J214" s="263"/>
      <c r="K214" s="263"/>
      <c r="L214" s="263"/>
      <c r="M214" s="263"/>
      <c r="N214" s="263"/>
      <c r="O214" s="263"/>
      <c r="P214" s="263"/>
      <c r="Q214" s="263"/>
      <c r="R214" s="263"/>
      <c r="S214" s="263"/>
      <c r="T214" s="263"/>
      <c r="U214" s="263"/>
      <c r="V214" s="263"/>
      <c r="W214" s="161"/>
      <c r="X214" s="161"/>
      <c r="Y214" s="161"/>
      <c r="Z214" s="162"/>
      <c r="AA214" s="161"/>
      <c r="AB214" s="161"/>
      <c r="AC214" s="161"/>
      <c r="AD214" s="162"/>
      <c r="AE214" s="161"/>
      <c r="AF214" s="161"/>
      <c r="AG214" s="161"/>
      <c r="AH214" s="162"/>
      <c r="AI214" s="161"/>
      <c r="AJ214" s="161"/>
      <c r="AK214" s="161"/>
      <c r="AL214" s="162"/>
      <c r="AM214" s="161"/>
      <c r="AN214" s="161"/>
      <c r="AO214" s="161"/>
      <c r="AP214" s="162"/>
      <c r="AQ214" s="161"/>
      <c r="AR214" s="161"/>
      <c r="AS214" s="161"/>
      <c r="AT214" s="162"/>
      <c r="AU214" s="161"/>
      <c r="AV214" s="161"/>
      <c r="AW214" s="161"/>
      <c r="AX214" s="162"/>
      <c r="AY214" s="161"/>
      <c r="AZ214" s="161"/>
      <c r="BA214" s="161"/>
      <c r="BB214" s="162"/>
      <c r="BC214" s="161"/>
      <c r="BD214" s="161"/>
      <c r="BE214" s="161"/>
      <c r="BF214" s="162"/>
      <c r="BG214" s="162"/>
      <c r="BH214" s="162"/>
      <c r="BI214" s="161"/>
      <c r="BJ214" s="162"/>
      <c r="BK214" s="162"/>
      <c r="BL214" s="163"/>
      <c r="BM214" s="163"/>
      <c r="BN214" s="163"/>
      <c r="BO214" s="163"/>
      <c r="BP214" s="163"/>
    </row>
    <row r="215" spans="1:68" ht="15.65" customHeight="1">
      <c r="A215" s="259"/>
      <c r="B215" s="260"/>
      <c r="C215" s="259"/>
      <c r="D215" s="261"/>
      <c r="E215" s="256"/>
      <c r="F215" s="256"/>
      <c r="G215" s="256"/>
      <c r="H215" s="262"/>
      <c r="I215" s="262"/>
      <c r="J215" s="263"/>
      <c r="K215" s="263"/>
      <c r="L215" s="263"/>
      <c r="M215" s="263"/>
      <c r="N215" s="263"/>
      <c r="O215" s="263"/>
      <c r="P215" s="263"/>
      <c r="Q215" s="263"/>
      <c r="R215" s="263"/>
      <c r="S215" s="263"/>
      <c r="T215" s="263"/>
      <c r="U215" s="263"/>
      <c r="V215" s="263"/>
      <c r="W215" s="161"/>
      <c r="X215" s="161"/>
      <c r="Y215" s="161"/>
      <c r="Z215" s="162"/>
      <c r="AA215" s="161"/>
      <c r="AB215" s="161"/>
      <c r="AC215" s="161"/>
      <c r="AD215" s="162"/>
      <c r="AE215" s="161"/>
      <c r="AF215" s="161"/>
      <c r="AG215" s="161"/>
      <c r="AH215" s="162"/>
      <c r="AI215" s="161"/>
      <c r="AJ215" s="161"/>
      <c r="AK215" s="161"/>
      <c r="AL215" s="162"/>
      <c r="AM215" s="161"/>
      <c r="AN215" s="161"/>
      <c r="AO215" s="161"/>
      <c r="AP215" s="162"/>
      <c r="AQ215" s="161"/>
      <c r="AR215" s="161"/>
      <c r="AS215" s="161"/>
      <c r="AT215" s="162"/>
      <c r="AU215" s="161"/>
      <c r="AV215" s="161"/>
      <c r="AW215" s="161"/>
      <c r="AX215" s="162"/>
      <c r="AY215" s="161"/>
      <c r="AZ215" s="161"/>
      <c r="BA215" s="161"/>
      <c r="BB215" s="162"/>
      <c r="BC215" s="161"/>
      <c r="BD215" s="161"/>
      <c r="BE215" s="161"/>
      <c r="BF215" s="162"/>
      <c r="BG215" s="162"/>
      <c r="BH215" s="162"/>
      <c r="BI215" s="161"/>
      <c r="BJ215" s="162"/>
      <c r="BK215" s="162"/>
      <c r="BL215" s="163"/>
      <c r="BM215" s="163"/>
      <c r="BN215" s="163"/>
      <c r="BO215" s="163"/>
      <c r="BP215" s="163"/>
    </row>
    <row r="216" spans="1:68" ht="15.65" customHeight="1">
      <c r="A216" s="259"/>
      <c r="B216" s="260"/>
      <c r="C216" s="259"/>
      <c r="D216" s="261"/>
      <c r="E216" s="256"/>
      <c r="F216" s="256"/>
      <c r="G216" s="256"/>
      <c r="H216" s="262"/>
      <c r="I216" s="262"/>
      <c r="J216" s="263"/>
      <c r="K216" s="263"/>
      <c r="L216" s="263"/>
      <c r="M216" s="263"/>
      <c r="N216" s="263"/>
      <c r="O216" s="263"/>
      <c r="P216" s="263"/>
      <c r="Q216" s="263"/>
      <c r="R216" s="263"/>
      <c r="S216" s="263"/>
      <c r="T216" s="263"/>
      <c r="U216" s="263"/>
      <c r="V216" s="263"/>
      <c r="W216" s="161"/>
      <c r="X216" s="161"/>
      <c r="Y216" s="161"/>
      <c r="Z216" s="162"/>
      <c r="AA216" s="161"/>
      <c r="AB216" s="161"/>
      <c r="AC216" s="161"/>
      <c r="AD216" s="162"/>
      <c r="AE216" s="161"/>
      <c r="AF216" s="161"/>
      <c r="AG216" s="161"/>
      <c r="AH216" s="162"/>
      <c r="AI216" s="161"/>
      <c r="AJ216" s="161"/>
      <c r="AK216" s="161"/>
      <c r="AL216" s="162"/>
      <c r="AM216" s="161"/>
      <c r="AN216" s="161"/>
      <c r="AO216" s="161"/>
      <c r="AP216" s="162"/>
      <c r="AQ216" s="161"/>
      <c r="AR216" s="161"/>
      <c r="AS216" s="161"/>
      <c r="AT216" s="162"/>
      <c r="AU216" s="161"/>
      <c r="AV216" s="161"/>
      <c r="AW216" s="161"/>
      <c r="AX216" s="162"/>
      <c r="AY216" s="161"/>
      <c r="AZ216" s="161"/>
      <c r="BA216" s="161"/>
      <c r="BB216" s="162"/>
      <c r="BC216" s="161"/>
      <c r="BD216" s="161"/>
      <c r="BE216" s="161"/>
      <c r="BF216" s="162"/>
      <c r="BG216" s="162"/>
      <c r="BH216" s="162"/>
      <c r="BI216" s="161"/>
      <c r="BJ216" s="162"/>
      <c r="BK216" s="162"/>
      <c r="BL216" s="163"/>
      <c r="BM216" s="163"/>
      <c r="BN216" s="163"/>
      <c r="BO216" s="163"/>
      <c r="BP216" s="163"/>
    </row>
    <row r="217" spans="1:68" ht="15.65" customHeight="1">
      <c r="A217" s="259"/>
      <c r="B217" s="260"/>
      <c r="C217" s="259"/>
      <c r="D217" s="261"/>
      <c r="E217" s="256"/>
      <c r="F217" s="256"/>
      <c r="G217" s="256"/>
      <c r="H217" s="262"/>
      <c r="I217" s="262"/>
      <c r="J217" s="263"/>
      <c r="K217" s="263"/>
      <c r="L217" s="263"/>
      <c r="M217" s="263"/>
      <c r="N217" s="263"/>
      <c r="O217" s="263"/>
      <c r="P217" s="263"/>
      <c r="Q217" s="263"/>
      <c r="R217" s="263"/>
      <c r="S217" s="263"/>
      <c r="T217" s="263"/>
      <c r="U217" s="263"/>
      <c r="V217" s="263"/>
      <c r="W217" s="161"/>
      <c r="X217" s="161"/>
      <c r="Y217" s="161"/>
      <c r="Z217" s="162"/>
      <c r="AA217" s="161"/>
      <c r="AB217" s="161"/>
      <c r="AC217" s="161"/>
      <c r="AD217" s="162"/>
      <c r="AE217" s="161"/>
      <c r="AF217" s="161"/>
      <c r="AG217" s="161"/>
      <c r="AH217" s="162"/>
      <c r="AI217" s="161"/>
      <c r="AJ217" s="161"/>
      <c r="AK217" s="161"/>
      <c r="AL217" s="162"/>
      <c r="AM217" s="161"/>
      <c r="AN217" s="161"/>
      <c r="AO217" s="161"/>
      <c r="AP217" s="162"/>
      <c r="AQ217" s="161"/>
      <c r="AR217" s="161"/>
      <c r="AS217" s="161"/>
      <c r="AT217" s="162"/>
      <c r="AU217" s="161"/>
      <c r="AV217" s="161"/>
      <c r="AW217" s="161"/>
      <c r="AX217" s="162"/>
      <c r="AY217" s="161"/>
      <c r="AZ217" s="161"/>
      <c r="BA217" s="161"/>
      <c r="BB217" s="162"/>
      <c r="BC217" s="161"/>
      <c r="BD217" s="161"/>
      <c r="BE217" s="161"/>
      <c r="BF217" s="162"/>
      <c r="BG217" s="162"/>
      <c r="BH217" s="162"/>
      <c r="BI217" s="161"/>
      <c r="BJ217" s="162"/>
      <c r="BK217" s="162"/>
      <c r="BL217" s="163"/>
      <c r="BM217" s="163"/>
      <c r="BN217" s="163"/>
      <c r="BO217" s="163"/>
      <c r="BP217" s="163"/>
    </row>
    <row r="218" spans="1:68" ht="15.65" customHeight="1">
      <c r="A218" s="259"/>
      <c r="B218" s="260"/>
      <c r="C218" s="259"/>
      <c r="D218" s="261"/>
      <c r="E218" s="256"/>
      <c r="F218" s="256"/>
      <c r="G218" s="256"/>
      <c r="H218" s="262"/>
      <c r="I218" s="262"/>
      <c r="J218" s="263"/>
      <c r="K218" s="263"/>
      <c r="L218" s="263"/>
      <c r="M218" s="263"/>
      <c r="N218" s="263"/>
      <c r="O218" s="263"/>
      <c r="P218" s="263"/>
      <c r="Q218" s="263"/>
      <c r="R218" s="263"/>
      <c r="S218" s="263"/>
      <c r="T218" s="263"/>
      <c r="U218" s="263"/>
      <c r="V218" s="263"/>
      <c r="W218" s="161"/>
      <c r="X218" s="161"/>
      <c r="Y218" s="161"/>
      <c r="Z218" s="162"/>
      <c r="AA218" s="161"/>
      <c r="AB218" s="161"/>
      <c r="AC218" s="161"/>
      <c r="AD218" s="162"/>
      <c r="AE218" s="161"/>
      <c r="AF218" s="161"/>
      <c r="AG218" s="161"/>
      <c r="AH218" s="162"/>
      <c r="AI218" s="161"/>
      <c r="AJ218" s="161"/>
      <c r="AK218" s="161"/>
      <c r="AL218" s="162"/>
      <c r="AM218" s="161"/>
      <c r="AN218" s="161"/>
      <c r="AO218" s="161"/>
      <c r="AP218" s="162"/>
      <c r="AQ218" s="161"/>
      <c r="AR218" s="161"/>
      <c r="AS218" s="161"/>
      <c r="AT218" s="162"/>
      <c r="AU218" s="161"/>
      <c r="AV218" s="161"/>
      <c r="AW218" s="161"/>
      <c r="AX218" s="162"/>
      <c r="AY218" s="161"/>
      <c r="AZ218" s="161"/>
      <c r="BA218" s="161"/>
      <c r="BB218" s="162"/>
      <c r="BC218" s="161"/>
      <c r="BD218" s="161"/>
      <c r="BE218" s="161"/>
      <c r="BF218" s="162"/>
      <c r="BG218" s="162"/>
      <c r="BH218" s="162"/>
      <c r="BI218" s="161"/>
      <c r="BJ218" s="162"/>
      <c r="BK218" s="162"/>
      <c r="BL218" s="163"/>
      <c r="BM218" s="163"/>
      <c r="BN218" s="163"/>
      <c r="BO218" s="163"/>
      <c r="BP218" s="163"/>
    </row>
    <row r="219" spans="1:68" ht="15.65" customHeight="1">
      <c r="A219" s="259"/>
      <c r="B219" s="260"/>
      <c r="C219" s="259"/>
      <c r="D219" s="261"/>
      <c r="E219" s="256"/>
      <c r="F219" s="256"/>
      <c r="G219" s="256"/>
      <c r="H219" s="262"/>
      <c r="I219" s="262"/>
      <c r="J219" s="263"/>
      <c r="K219" s="263"/>
      <c r="L219" s="263"/>
      <c r="M219" s="263"/>
      <c r="N219" s="263"/>
      <c r="O219" s="263"/>
      <c r="P219" s="263"/>
      <c r="Q219" s="263"/>
      <c r="R219" s="263"/>
      <c r="S219" s="263"/>
      <c r="T219" s="263"/>
      <c r="U219" s="263"/>
      <c r="V219" s="263"/>
      <c r="W219" s="161"/>
      <c r="X219" s="161"/>
      <c r="Y219" s="161"/>
      <c r="Z219" s="162"/>
      <c r="AA219" s="161"/>
      <c r="AB219" s="161"/>
      <c r="AC219" s="161"/>
      <c r="AD219" s="162"/>
      <c r="AE219" s="161"/>
      <c r="AF219" s="161"/>
      <c r="AG219" s="161"/>
      <c r="AH219" s="162"/>
      <c r="AI219" s="161"/>
      <c r="AJ219" s="161"/>
      <c r="AK219" s="161"/>
      <c r="AL219" s="162"/>
      <c r="AM219" s="161"/>
      <c r="AN219" s="161"/>
      <c r="AO219" s="161"/>
      <c r="AP219" s="162"/>
      <c r="AQ219" s="161"/>
      <c r="AR219" s="161"/>
      <c r="AS219" s="161"/>
      <c r="AT219" s="162"/>
      <c r="AU219" s="161"/>
      <c r="AV219" s="161"/>
      <c r="AW219" s="161"/>
      <c r="AX219" s="162"/>
      <c r="AY219" s="161"/>
      <c r="AZ219" s="161"/>
      <c r="BA219" s="161"/>
      <c r="BB219" s="162"/>
      <c r="BC219" s="161"/>
      <c r="BD219" s="161"/>
      <c r="BE219" s="161"/>
      <c r="BF219" s="162"/>
      <c r="BG219" s="162"/>
      <c r="BH219" s="162"/>
      <c r="BI219" s="161"/>
      <c r="BJ219" s="162"/>
      <c r="BK219" s="162"/>
      <c r="BL219" s="163"/>
      <c r="BM219" s="163"/>
      <c r="BN219" s="163"/>
      <c r="BO219" s="163"/>
      <c r="BP219" s="163"/>
    </row>
    <row r="220" spans="1:68" ht="15.65" customHeight="1">
      <c r="A220" s="259"/>
      <c r="B220" s="260"/>
      <c r="C220" s="259"/>
      <c r="D220" s="261"/>
      <c r="E220" s="256"/>
      <c r="F220" s="256"/>
      <c r="G220" s="256"/>
      <c r="H220" s="262"/>
      <c r="I220" s="262"/>
      <c r="J220" s="263"/>
      <c r="K220" s="263"/>
      <c r="L220" s="263"/>
      <c r="M220" s="263"/>
      <c r="N220" s="263"/>
      <c r="O220" s="263"/>
      <c r="P220" s="263"/>
      <c r="Q220" s="263"/>
      <c r="R220" s="263"/>
      <c r="S220" s="263"/>
      <c r="T220" s="263"/>
      <c r="U220" s="263"/>
      <c r="V220" s="263"/>
      <c r="W220" s="161"/>
      <c r="X220" s="161"/>
      <c r="Y220" s="161"/>
      <c r="Z220" s="162"/>
      <c r="AA220" s="161"/>
      <c r="AB220" s="161"/>
      <c r="AC220" s="161"/>
      <c r="AD220" s="162"/>
      <c r="AE220" s="161"/>
      <c r="AF220" s="161"/>
      <c r="AG220" s="161"/>
      <c r="AH220" s="162"/>
      <c r="AI220" s="161"/>
      <c r="AJ220" s="161"/>
      <c r="AK220" s="161"/>
      <c r="AL220" s="162"/>
      <c r="AM220" s="161"/>
      <c r="AN220" s="161"/>
      <c r="AO220" s="161"/>
      <c r="AP220" s="162"/>
      <c r="AQ220" s="161"/>
      <c r="AR220" s="161"/>
      <c r="AS220" s="161"/>
      <c r="AT220" s="162"/>
      <c r="AU220" s="161"/>
      <c r="AV220" s="161"/>
      <c r="AW220" s="161"/>
      <c r="AX220" s="162"/>
      <c r="AY220" s="161"/>
      <c r="AZ220" s="161"/>
      <c r="BA220" s="161"/>
      <c r="BB220" s="162"/>
      <c r="BC220" s="161"/>
      <c r="BD220" s="161"/>
      <c r="BE220" s="161"/>
      <c r="BF220" s="162"/>
      <c r="BG220" s="162"/>
      <c r="BH220" s="162"/>
      <c r="BI220" s="161"/>
      <c r="BJ220" s="162"/>
      <c r="BK220" s="162"/>
      <c r="BL220" s="163"/>
      <c r="BM220" s="163"/>
      <c r="BN220" s="163"/>
      <c r="BO220" s="163"/>
      <c r="BP220" s="163"/>
    </row>
    <row r="221" spans="1:68" ht="15.65" customHeight="1">
      <c r="A221" s="259"/>
      <c r="B221" s="260"/>
      <c r="C221" s="259"/>
      <c r="D221" s="261"/>
      <c r="E221" s="256"/>
      <c r="F221" s="256"/>
      <c r="G221" s="256"/>
      <c r="H221" s="262"/>
      <c r="I221" s="262"/>
      <c r="J221" s="263"/>
      <c r="K221" s="263"/>
      <c r="L221" s="263"/>
      <c r="M221" s="263"/>
      <c r="N221" s="263"/>
      <c r="O221" s="263"/>
      <c r="P221" s="263"/>
      <c r="Q221" s="263"/>
      <c r="R221" s="263"/>
      <c r="S221" s="263"/>
      <c r="T221" s="263"/>
      <c r="U221" s="263"/>
      <c r="V221" s="263"/>
      <c r="W221" s="161"/>
      <c r="X221" s="161"/>
      <c r="Y221" s="161"/>
      <c r="Z221" s="162"/>
      <c r="AA221" s="161"/>
      <c r="AB221" s="161"/>
      <c r="AC221" s="161"/>
      <c r="AD221" s="162"/>
      <c r="AE221" s="161"/>
      <c r="AF221" s="161"/>
      <c r="AG221" s="161"/>
      <c r="AH221" s="162"/>
      <c r="AI221" s="161"/>
      <c r="AJ221" s="161"/>
      <c r="AK221" s="161"/>
      <c r="AL221" s="162"/>
      <c r="AM221" s="161"/>
      <c r="AN221" s="161"/>
      <c r="AO221" s="161"/>
      <c r="AP221" s="162"/>
      <c r="AQ221" s="161"/>
      <c r="AR221" s="161"/>
      <c r="AS221" s="161"/>
      <c r="AT221" s="162"/>
      <c r="AU221" s="161"/>
      <c r="AV221" s="161"/>
      <c r="AW221" s="161"/>
      <c r="AX221" s="162"/>
      <c r="AY221" s="161"/>
      <c r="AZ221" s="161"/>
      <c r="BA221" s="161"/>
      <c r="BB221" s="162"/>
      <c r="BC221" s="161"/>
      <c r="BD221" s="161"/>
      <c r="BE221" s="161"/>
      <c r="BF221" s="162"/>
      <c r="BG221" s="162"/>
      <c r="BH221" s="162"/>
      <c r="BI221" s="161"/>
      <c r="BJ221" s="162"/>
      <c r="BK221" s="162"/>
      <c r="BL221" s="163"/>
      <c r="BM221" s="163"/>
      <c r="BN221" s="163"/>
      <c r="BO221" s="163"/>
      <c r="BP221" s="163"/>
    </row>
    <row r="222" spans="1:68" ht="15.65" customHeight="1">
      <c r="A222" s="259"/>
      <c r="B222" s="260"/>
      <c r="C222" s="259"/>
      <c r="D222" s="261"/>
      <c r="E222" s="256"/>
      <c r="F222" s="256"/>
      <c r="G222" s="256"/>
      <c r="H222" s="262"/>
      <c r="I222" s="262"/>
      <c r="J222" s="263"/>
      <c r="K222" s="263"/>
      <c r="L222" s="263"/>
      <c r="M222" s="263"/>
      <c r="N222" s="263"/>
      <c r="O222" s="263"/>
      <c r="P222" s="263"/>
      <c r="Q222" s="263"/>
      <c r="R222" s="263"/>
      <c r="S222" s="263"/>
      <c r="T222" s="263"/>
      <c r="U222" s="263"/>
      <c r="V222" s="263"/>
      <c r="W222" s="161"/>
      <c r="X222" s="161"/>
      <c r="Y222" s="161"/>
      <c r="Z222" s="162"/>
      <c r="AA222" s="161"/>
      <c r="AB222" s="161"/>
      <c r="AC222" s="161"/>
      <c r="AD222" s="162"/>
      <c r="AE222" s="161"/>
      <c r="AF222" s="161"/>
      <c r="AG222" s="161"/>
      <c r="AH222" s="162"/>
      <c r="AI222" s="161"/>
      <c r="AJ222" s="161"/>
      <c r="AK222" s="161"/>
      <c r="AL222" s="162"/>
      <c r="AM222" s="161"/>
      <c r="AN222" s="161"/>
      <c r="AO222" s="161"/>
      <c r="AP222" s="162"/>
      <c r="AQ222" s="161"/>
      <c r="AR222" s="161"/>
      <c r="AS222" s="161"/>
      <c r="AT222" s="162"/>
      <c r="AU222" s="161"/>
      <c r="AV222" s="161"/>
      <c r="AW222" s="161"/>
      <c r="AX222" s="162"/>
      <c r="AY222" s="161"/>
      <c r="AZ222" s="161"/>
      <c r="BA222" s="161"/>
      <c r="BB222" s="162"/>
      <c r="BC222" s="161"/>
      <c r="BD222" s="161"/>
      <c r="BE222" s="161"/>
      <c r="BF222" s="162"/>
      <c r="BG222" s="162"/>
      <c r="BH222" s="162"/>
      <c r="BI222" s="161"/>
      <c r="BJ222" s="162"/>
      <c r="BK222" s="162"/>
      <c r="BL222" s="163"/>
      <c r="BM222" s="163"/>
      <c r="BN222" s="163"/>
      <c r="BO222" s="163"/>
      <c r="BP222" s="163"/>
    </row>
    <row r="223" spans="1:68" ht="15.65" customHeight="1">
      <c r="A223" s="259"/>
      <c r="B223" s="260"/>
      <c r="C223" s="259"/>
      <c r="D223" s="261"/>
      <c r="E223" s="256"/>
      <c r="F223" s="256"/>
      <c r="G223" s="256"/>
      <c r="H223" s="262"/>
      <c r="I223" s="262"/>
      <c r="J223" s="263"/>
      <c r="K223" s="263"/>
      <c r="L223" s="263"/>
      <c r="M223" s="263"/>
      <c r="N223" s="263"/>
      <c r="O223" s="263"/>
      <c r="P223" s="263"/>
      <c r="Q223" s="263"/>
      <c r="R223" s="263"/>
      <c r="S223" s="263"/>
      <c r="T223" s="263"/>
      <c r="U223" s="263"/>
      <c r="V223" s="263"/>
      <c r="W223" s="161"/>
      <c r="X223" s="161"/>
      <c r="Y223" s="161"/>
      <c r="Z223" s="162"/>
      <c r="AA223" s="161"/>
      <c r="AB223" s="161"/>
      <c r="AC223" s="161"/>
      <c r="AD223" s="162"/>
      <c r="AE223" s="161"/>
      <c r="AF223" s="161"/>
      <c r="AG223" s="161"/>
      <c r="AH223" s="162"/>
      <c r="AI223" s="161"/>
      <c r="AJ223" s="161"/>
      <c r="AK223" s="161"/>
      <c r="AL223" s="162"/>
      <c r="AM223" s="161"/>
      <c r="AN223" s="161"/>
      <c r="AO223" s="161"/>
      <c r="AP223" s="162"/>
      <c r="AQ223" s="161"/>
      <c r="AR223" s="161"/>
      <c r="AS223" s="161"/>
      <c r="AT223" s="162"/>
      <c r="AU223" s="161"/>
      <c r="AV223" s="161"/>
      <c r="AW223" s="161"/>
      <c r="AX223" s="162"/>
      <c r="AY223" s="161"/>
      <c r="AZ223" s="161"/>
      <c r="BA223" s="161"/>
      <c r="BB223" s="162"/>
      <c r="BC223" s="161"/>
      <c r="BD223" s="161"/>
      <c r="BE223" s="161"/>
      <c r="BF223" s="162"/>
      <c r="BG223" s="162"/>
      <c r="BH223" s="162"/>
      <c r="BI223" s="161"/>
      <c r="BJ223" s="162"/>
      <c r="BK223" s="162"/>
      <c r="BL223" s="163"/>
      <c r="BM223" s="163"/>
      <c r="BN223" s="163"/>
      <c r="BO223" s="163"/>
      <c r="BP223" s="163"/>
    </row>
    <row r="224" spans="1:68" ht="15.65" customHeight="1">
      <c r="A224" s="259"/>
      <c r="B224" s="260"/>
      <c r="C224" s="259"/>
      <c r="D224" s="261"/>
      <c r="E224" s="256"/>
      <c r="F224" s="256"/>
      <c r="G224" s="256"/>
      <c r="H224" s="262"/>
      <c r="I224" s="262"/>
      <c r="J224" s="263"/>
      <c r="K224" s="263"/>
      <c r="L224" s="263"/>
      <c r="M224" s="263"/>
      <c r="N224" s="263"/>
      <c r="O224" s="263"/>
      <c r="P224" s="263"/>
      <c r="Q224" s="263"/>
      <c r="R224" s="263"/>
      <c r="S224" s="263"/>
      <c r="T224" s="263"/>
      <c r="U224" s="263"/>
      <c r="V224" s="263"/>
      <c r="W224" s="161"/>
      <c r="X224" s="161"/>
      <c r="Y224" s="161"/>
      <c r="Z224" s="162"/>
      <c r="AA224" s="161"/>
      <c r="AB224" s="161"/>
      <c r="AC224" s="161"/>
      <c r="AD224" s="162"/>
      <c r="AE224" s="161"/>
      <c r="AF224" s="161"/>
      <c r="AG224" s="161"/>
      <c r="AH224" s="162"/>
      <c r="AI224" s="161"/>
      <c r="AJ224" s="161"/>
      <c r="AK224" s="161"/>
      <c r="AL224" s="162"/>
      <c r="AM224" s="161"/>
      <c r="AN224" s="161"/>
      <c r="AO224" s="161"/>
      <c r="AP224" s="162"/>
      <c r="AQ224" s="161"/>
      <c r="AR224" s="161"/>
      <c r="AS224" s="161"/>
      <c r="AT224" s="162"/>
      <c r="AU224" s="161"/>
      <c r="AV224" s="161"/>
      <c r="AW224" s="161"/>
      <c r="AX224" s="162"/>
      <c r="AY224" s="161"/>
      <c r="AZ224" s="161"/>
      <c r="BA224" s="161"/>
      <c r="BB224" s="162"/>
      <c r="BC224" s="161"/>
      <c r="BD224" s="161"/>
      <c r="BE224" s="161"/>
      <c r="BF224" s="162"/>
      <c r="BG224" s="162"/>
      <c r="BH224" s="162"/>
      <c r="BI224" s="161"/>
      <c r="BJ224" s="162"/>
      <c r="BK224" s="162"/>
      <c r="BL224" s="163"/>
      <c r="BM224" s="163"/>
      <c r="BN224" s="163"/>
      <c r="BO224" s="163"/>
      <c r="BP224" s="163"/>
    </row>
    <row r="225" spans="1:68" ht="15.65" customHeight="1">
      <c r="A225" s="259"/>
      <c r="B225" s="260"/>
      <c r="C225" s="259"/>
      <c r="D225" s="261"/>
      <c r="E225" s="256"/>
      <c r="F225" s="256"/>
      <c r="G225" s="256"/>
      <c r="H225" s="262"/>
      <c r="I225" s="262"/>
      <c r="J225" s="263"/>
      <c r="K225" s="263"/>
      <c r="L225" s="263"/>
      <c r="M225" s="263"/>
      <c r="N225" s="263"/>
      <c r="O225" s="263"/>
      <c r="P225" s="263"/>
      <c r="Q225" s="263"/>
      <c r="R225" s="263"/>
      <c r="S225" s="263"/>
      <c r="T225" s="263"/>
      <c r="U225" s="263"/>
      <c r="V225" s="263"/>
      <c r="W225" s="161"/>
      <c r="X225" s="161"/>
      <c r="Y225" s="161"/>
      <c r="Z225" s="162"/>
      <c r="AA225" s="161"/>
      <c r="AB225" s="161"/>
      <c r="AC225" s="161"/>
      <c r="AD225" s="162"/>
      <c r="AE225" s="161"/>
      <c r="AF225" s="161"/>
      <c r="AG225" s="161"/>
      <c r="AH225" s="162"/>
      <c r="AI225" s="161"/>
      <c r="AJ225" s="161"/>
      <c r="AK225" s="161"/>
      <c r="AL225" s="162"/>
      <c r="AM225" s="161"/>
      <c r="AN225" s="161"/>
      <c r="AO225" s="161"/>
      <c r="AP225" s="162"/>
      <c r="AQ225" s="161"/>
      <c r="AR225" s="161"/>
      <c r="AS225" s="161"/>
      <c r="AT225" s="162"/>
      <c r="AU225" s="161"/>
      <c r="AV225" s="161"/>
      <c r="AW225" s="161"/>
      <c r="AX225" s="162"/>
      <c r="AY225" s="161"/>
      <c r="AZ225" s="161"/>
      <c r="BA225" s="161"/>
      <c r="BB225" s="162"/>
      <c r="BC225" s="161"/>
      <c r="BD225" s="161"/>
      <c r="BE225" s="161"/>
      <c r="BF225" s="162"/>
      <c r="BG225" s="162"/>
      <c r="BH225" s="162"/>
      <c r="BI225" s="161"/>
      <c r="BJ225" s="162"/>
      <c r="BK225" s="162"/>
      <c r="BL225" s="163"/>
      <c r="BM225" s="163"/>
      <c r="BN225" s="163"/>
      <c r="BO225" s="163"/>
      <c r="BP225" s="163"/>
    </row>
    <row r="226" spans="1:68" ht="15.65" customHeight="1">
      <c r="A226" s="259"/>
      <c r="B226" s="260"/>
      <c r="C226" s="259"/>
      <c r="D226" s="261"/>
      <c r="E226" s="256"/>
      <c r="F226" s="256"/>
      <c r="G226" s="256"/>
      <c r="H226" s="262"/>
      <c r="I226" s="262"/>
      <c r="J226" s="263"/>
      <c r="K226" s="263"/>
      <c r="L226" s="263"/>
      <c r="M226" s="263"/>
      <c r="N226" s="263"/>
      <c r="O226" s="263"/>
      <c r="P226" s="263"/>
      <c r="Q226" s="263"/>
      <c r="R226" s="263"/>
      <c r="S226" s="263"/>
      <c r="T226" s="263"/>
      <c r="U226" s="263"/>
      <c r="V226" s="263"/>
      <c r="W226" s="161"/>
      <c r="X226" s="161"/>
      <c r="Y226" s="161"/>
      <c r="Z226" s="162"/>
      <c r="AA226" s="161"/>
      <c r="AB226" s="161"/>
      <c r="AC226" s="161"/>
      <c r="AD226" s="162"/>
      <c r="AE226" s="161"/>
      <c r="AF226" s="161"/>
      <c r="AG226" s="161"/>
      <c r="AH226" s="162"/>
      <c r="AI226" s="161"/>
      <c r="AJ226" s="161"/>
      <c r="AK226" s="161"/>
      <c r="AL226" s="162"/>
      <c r="AM226" s="161"/>
      <c r="AN226" s="161"/>
      <c r="AO226" s="161"/>
      <c r="AP226" s="162"/>
      <c r="AQ226" s="161"/>
      <c r="AR226" s="161"/>
      <c r="AS226" s="161"/>
      <c r="AT226" s="162"/>
      <c r="AU226" s="161"/>
      <c r="AV226" s="161"/>
      <c r="AW226" s="161"/>
      <c r="AX226" s="162"/>
      <c r="AY226" s="161"/>
      <c r="AZ226" s="161"/>
      <c r="BA226" s="161"/>
      <c r="BB226" s="162"/>
      <c r="BC226" s="161"/>
      <c r="BD226" s="161"/>
      <c r="BE226" s="161"/>
      <c r="BF226" s="162"/>
      <c r="BG226" s="162"/>
      <c r="BH226" s="162"/>
      <c r="BI226" s="161"/>
      <c r="BJ226" s="162"/>
      <c r="BK226" s="162"/>
      <c r="BL226" s="163"/>
      <c r="BM226" s="163"/>
      <c r="BN226" s="163"/>
      <c r="BO226" s="163"/>
      <c r="BP226" s="163"/>
    </row>
    <row r="227" spans="1:68" ht="15.65" customHeight="1">
      <c r="A227" s="259"/>
      <c r="B227" s="260"/>
      <c r="C227" s="259"/>
      <c r="D227" s="261"/>
      <c r="E227" s="256"/>
      <c r="F227" s="256"/>
      <c r="G227" s="256"/>
      <c r="H227" s="262"/>
      <c r="I227" s="262"/>
      <c r="J227" s="263"/>
      <c r="K227" s="263"/>
      <c r="L227" s="263"/>
      <c r="M227" s="263"/>
      <c r="N227" s="263"/>
      <c r="O227" s="263"/>
      <c r="P227" s="263"/>
      <c r="Q227" s="263"/>
      <c r="R227" s="263"/>
      <c r="S227" s="263"/>
      <c r="T227" s="263"/>
      <c r="U227" s="263"/>
      <c r="V227" s="263"/>
      <c r="W227" s="161"/>
      <c r="X227" s="161"/>
      <c r="Y227" s="161"/>
      <c r="Z227" s="162"/>
      <c r="AA227" s="161"/>
      <c r="AB227" s="161"/>
      <c r="AC227" s="161"/>
      <c r="AD227" s="162"/>
      <c r="AE227" s="161"/>
      <c r="AF227" s="161"/>
      <c r="AG227" s="161"/>
      <c r="AH227" s="162"/>
      <c r="AI227" s="161"/>
      <c r="AJ227" s="161"/>
      <c r="AK227" s="161"/>
      <c r="AL227" s="162"/>
      <c r="AM227" s="161"/>
      <c r="AN227" s="161"/>
      <c r="AO227" s="161"/>
      <c r="AP227" s="162"/>
      <c r="AQ227" s="161"/>
      <c r="AR227" s="161"/>
      <c r="AS227" s="161"/>
      <c r="AT227" s="162"/>
      <c r="AU227" s="161"/>
      <c r="AV227" s="161"/>
      <c r="AW227" s="161"/>
      <c r="AX227" s="162"/>
      <c r="AY227" s="161"/>
      <c r="AZ227" s="161"/>
      <c r="BA227" s="161"/>
      <c r="BB227" s="162"/>
      <c r="BC227" s="161"/>
      <c r="BD227" s="161"/>
      <c r="BE227" s="161"/>
      <c r="BF227" s="162"/>
      <c r="BG227" s="162"/>
      <c r="BH227" s="162"/>
      <c r="BI227" s="161"/>
      <c r="BJ227" s="162"/>
      <c r="BK227" s="162"/>
      <c r="BL227" s="163"/>
      <c r="BM227" s="163"/>
      <c r="BN227" s="163"/>
      <c r="BO227" s="163"/>
      <c r="BP227" s="163"/>
    </row>
    <row r="228" spans="1:68" ht="15.65" customHeight="1">
      <c r="A228" s="259"/>
      <c r="B228" s="260"/>
      <c r="C228" s="259"/>
      <c r="D228" s="261"/>
      <c r="E228" s="256"/>
      <c r="F228" s="256"/>
      <c r="G228" s="256"/>
      <c r="H228" s="262"/>
      <c r="I228" s="262"/>
      <c r="J228" s="263"/>
      <c r="K228" s="263"/>
      <c r="L228" s="263"/>
      <c r="M228" s="263"/>
      <c r="N228" s="263"/>
      <c r="O228" s="263"/>
      <c r="P228" s="263"/>
      <c r="Q228" s="263"/>
      <c r="R228" s="263"/>
      <c r="S228" s="263"/>
      <c r="T228" s="263"/>
      <c r="U228" s="263"/>
      <c r="V228" s="263"/>
      <c r="W228" s="161"/>
      <c r="X228" s="161"/>
      <c r="Y228" s="161"/>
      <c r="Z228" s="162"/>
      <c r="AA228" s="161"/>
      <c r="AB228" s="161"/>
      <c r="AC228" s="161"/>
      <c r="AD228" s="162"/>
      <c r="AE228" s="161"/>
      <c r="AF228" s="161"/>
      <c r="AG228" s="161"/>
      <c r="AH228" s="162"/>
      <c r="AI228" s="161"/>
      <c r="AJ228" s="161"/>
      <c r="AK228" s="161"/>
      <c r="AL228" s="162"/>
      <c r="AM228" s="161"/>
      <c r="AN228" s="161"/>
      <c r="AO228" s="161"/>
      <c r="AP228" s="162"/>
      <c r="AQ228" s="161"/>
      <c r="AR228" s="161"/>
      <c r="AS228" s="161"/>
      <c r="AT228" s="162"/>
      <c r="AU228" s="161"/>
      <c r="AV228" s="161"/>
      <c r="AW228" s="161"/>
      <c r="AX228" s="162"/>
      <c r="AY228" s="161"/>
      <c r="AZ228" s="161"/>
      <c r="BA228" s="161"/>
      <c r="BB228" s="162"/>
      <c r="BC228" s="161"/>
      <c r="BD228" s="161"/>
      <c r="BE228" s="161"/>
      <c r="BF228" s="162"/>
      <c r="BG228" s="162"/>
      <c r="BH228" s="162"/>
      <c r="BI228" s="161"/>
      <c r="BJ228" s="162"/>
      <c r="BK228" s="162"/>
      <c r="BL228" s="163"/>
      <c r="BM228" s="163"/>
      <c r="BN228" s="163"/>
      <c r="BO228" s="163"/>
      <c r="BP228" s="163"/>
    </row>
    <row r="229" spans="1:68" ht="15.65" customHeight="1">
      <c r="A229" s="259"/>
      <c r="B229" s="260"/>
      <c r="C229" s="259"/>
      <c r="D229" s="261"/>
      <c r="E229" s="256"/>
      <c r="F229" s="256"/>
      <c r="G229" s="256"/>
      <c r="H229" s="262"/>
      <c r="I229" s="262"/>
      <c r="J229" s="263"/>
      <c r="K229" s="263"/>
      <c r="L229" s="263"/>
      <c r="M229" s="263"/>
      <c r="N229" s="263"/>
      <c r="O229" s="263"/>
      <c r="P229" s="263"/>
      <c r="Q229" s="263"/>
      <c r="R229" s="263"/>
      <c r="S229" s="263"/>
      <c r="T229" s="263"/>
      <c r="U229" s="263"/>
      <c r="V229" s="263"/>
      <c r="W229" s="161"/>
      <c r="X229" s="161"/>
      <c r="Y229" s="161"/>
      <c r="Z229" s="162"/>
      <c r="AA229" s="161"/>
      <c r="AB229" s="161"/>
      <c r="AC229" s="161"/>
      <c r="AD229" s="162"/>
      <c r="AE229" s="161"/>
      <c r="AF229" s="161"/>
      <c r="AG229" s="161"/>
      <c r="AH229" s="162"/>
      <c r="AI229" s="161"/>
      <c r="AJ229" s="161"/>
      <c r="AK229" s="161"/>
      <c r="AL229" s="162"/>
      <c r="AM229" s="161"/>
      <c r="AN229" s="161"/>
      <c r="AO229" s="161"/>
      <c r="AP229" s="162"/>
      <c r="AQ229" s="161"/>
      <c r="AR229" s="161"/>
      <c r="AS229" s="161"/>
      <c r="AT229" s="162"/>
      <c r="AU229" s="161"/>
      <c r="AV229" s="161"/>
      <c r="AW229" s="161"/>
      <c r="AX229" s="162"/>
      <c r="AY229" s="161"/>
      <c r="AZ229" s="161"/>
      <c r="BA229" s="161"/>
      <c r="BB229" s="162"/>
      <c r="BC229" s="161"/>
      <c r="BD229" s="161"/>
      <c r="BE229" s="161"/>
      <c r="BF229" s="162"/>
      <c r="BG229" s="162"/>
      <c r="BH229" s="162"/>
      <c r="BI229" s="161"/>
      <c r="BJ229" s="162"/>
      <c r="BK229" s="162"/>
      <c r="BL229" s="163"/>
      <c r="BM229" s="163"/>
      <c r="BN229" s="163"/>
      <c r="BO229" s="163"/>
      <c r="BP229" s="163"/>
    </row>
    <row r="230" spans="1:68" ht="15.65" customHeight="1">
      <c r="A230" s="259"/>
      <c r="B230" s="260"/>
      <c r="C230" s="259"/>
      <c r="D230" s="261"/>
      <c r="E230" s="256"/>
      <c r="F230" s="256"/>
      <c r="G230" s="256"/>
      <c r="H230" s="262"/>
      <c r="I230" s="262"/>
      <c r="J230" s="263"/>
      <c r="K230" s="263"/>
      <c r="L230" s="263"/>
      <c r="M230" s="263"/>
      <c r="N230" s="263"/>
      <c r="O230" s="263"/>
      <c r="P230" s="263"/>
      <c r="Q230" s="263"/>
      <c r="R230" s="263"/>
      <c r="S230" s="263"/>
      <c r="T230" s="263"/>
      <c r="U230" s="263"/>
      <c r="V230" s="263"/>
      <c r="W230" s="161"/>
      <c r="X230" s="161"/>
      <c r="Y230" s="161"/>
      <c r="Z230" s="162"/>
      <c r="AA230" s="161"/>
      <c r="AB230" s="161"/>
      <c r="AC230" s="161"/>
      <c r="AD230" s="162"/>
      <c r="AE230" s="161"/>
      <c r="AF230" s="161"/>
      <c r="AG230" s="161"/>
      <c r="AH230" s="162"/>
      <c r="AI230" s="161"/>
      <c r="AJ230" s="161"/>
      <c r="AK230" s="161"/>
      <c r="AL230" s="162"/>
      <c r="AM230" s="161"/>
      <c r="AN230" s="161"/>
      <c r="AO230" s="161"/>
      <c r="AP230" s="162"/>
      <c r="AQ230" s="161"/>
      <c r="AR230" s="161"/>
      <c r="AS230" s="161"/>
      <c r="AT230" s="162"/>
      <c r="AU230" s="161"/>
      <c r="AV230" s="161"/>
      <c r="AW230" s="161"/>
      <c r="AX230" s="162"/>
      <c r="AY230" s="161"/>
      <c r="AZ230" s="161"/>
      <c r="BA230" s="161"/>
      <c r="BB230" s="162"/>
      <c r="BC230" s="161"/>
      <c r="BD230" s="161"/>
      <c r="BE230" s="161"/>
      <c r="BF230" s="162"/>
      <c r="BG230" s="162"/>
      <c r="BH230" s="162"/>
      <c r="BI230" s="161"/>
      <c r="BJ230" s="162"/>
      <c r="BK230" s="162"/>
      <c r="BL230" s="163"/>
      <c r="BM230" s="163"/>
      <c r="BN230" s="163"/>
      <c r="BO230" s="163"/>
      <c r="BP230" s="163"/>
    </row>
    <row r="231" spans="1:68" ht="15.65" customHeight="1">
      <c r="A231" s="259"/>
      <c r="B231" s="260"/>
      <c r="C231" s="259"/>
      <c r="D231" s="261"/>
      <c r="E231" s="256"/>
      <c r="F231" s="256"/>
      <c r="G231" s="256"/>
      <c r="H231" s="262"/>
      <c r="I231" s="262"/>
      <c r="J231" s="263"/>
      <c r="K231" s="263"/>
      <c r="L231" s="263"/>
      <c r="M231" s="263"/>
      <c r="N231" s="263"/>
      <c r="O231" s="263"/>
      <c r="P231" s="263"/>
      <c r="Q231" s="263"/>
      <c r="R231" s="263"/>
      <c r="S231" s="263"/>
      <c r="T231" s="263"/>
      <c r="U231" s="263"/>
      <c r="V231" s="263"/>
      <c r="W231" s="161"/>
      <c r="X231" s="161"/>
      <c r="Y231" s="161"/>
      <c r="Z231" s="162"/>
      <c r="AA231" s="161"/>
      <c r="AB231" s="161"/>
      <c r="AC231" s="161"/>
      <c r="AD231" s="162"/>
      <c r="AE231" s="161"/>
      <c r="AF231" s="161"/>
      <c r="AG231" s="161"/>
      <c r="AH231" s="162"/>
      <c r="AI231" s="161"/>
      <c r="AJ231" s="161"/>
      <c r="AK231" s="161"/>
      <c r="AL231" s="162"/>
      <c r="AM231" s="161"/>
      <c r="AN231" s="161"/>
      <c r="AO231" s="161"/>
      <c r="AP231" s="162"/>
      <c r="AQ231" s="161"/>
      <c r="AR231" s="161"/>
      <c r="AS231" s="161"/>
      <c r="AT231" s="162"/>
      <c r="AU231" s="161"/>
      <c r="AV231" s="161"/>
      <c r="AW231" s="161"/>
      <c r="AX231" s="162"/>
      <c r="AY231" s="161"/>
      <c r="AZ231" s="161"/>
      <c r="BA231" s="161"/>
      <c r="BB231" s="162"/>
      <c r="BC231" s="161"/>
      <c r="BD231" s="161"/>
      <c r="BE231" s="161"/>
      <c r="BF231" s="162"/>
      <c r="BG231" s="162"/>
      <c r="BH231" s="162"/>
      <c r="BI231" s="161"/>
      <c r="BJ231" s="162"/>
      <c r="BK231" s="162"/>
      <c r="BL231" s="163"/>
      <c r="BM231" s="163"/>
      <c r="BN231" s="163"/>
      <c r="BO231" s="163"/>
      <c r="BP231" s="163"/>
    </row>
    <row r="232" spans="1:68" ht="15.65" customHeight="1">
      <c r="A232" s="259"/>
      <c r="B232" s="260"/>
      <c r="C232" s="259"/>
      <c r="D232" s="261"/>
      <c r="E232" s="256"/>
      <c r="F232" s="256"/>
      <c r="G232" s="256"/>
      <c r="H232" s="262"/>
      <c r="I232" s="262"/>
      <c r="J232" s="263"/>
      <c r="K232" s="263"/>
      <c r="L232" s="263"/>
      <c r="M232" s="263"/>
      <c r="N232" s="263"/>
      <c r="O232" s="263"/>
      <c r="P232" s="263"/>
      <c r="Q232" s="263"/>
      <c r="R232" s="263"/>
      <c r="S232" s="263"/>
      <c r="T232" s="263"/>
      <c r="U232" s="263"/>
      <c r="V232" s="263"/>
      <c r="W232" s="161"/>
      <c r="X232" s="161"/>
      <c r="Y232" s="161"/>
      <c r="Z232" s="162"/>
      <c r="AA232" s="161"/>
      <c r="AB232" s="161"/>
      <c r="AC232" s="161"/>
      <c r="AD232" s="162"/>
      <c r="AE232" s="161"/>
      <c r="AF232" s="161"/>
      <c r="AG232" s="161"/>
      <c r="AH232" s="162"/>
      <c r="AI232" s="161"/>
      <c r="AJ232" s="161"/>
      <c r="AK232" s="161"/>
      <c r="AL232" s="162"/>
      <c r="AM232" s="161"/>
      <c r="AN232" s="161"/>
      <c r="AO232" s="161"/>
      <c r="AP232" s="162"/>
      <c r="AQ232" s="161"/>
      <c r="AR232" s="161"/>
      <c r="AS232" s="161"/>
      <c r="AT232" s="162"/>
      <c r="AU232" s="161"/>
      <c r="AV232" s="161"/>
      <c r="AW232" s="161"/>
      <c r="AX232" s="162"/>
      <c r="AY232" s="161"/>
      <c r="AZ232" s="161"/>
      <c r="BA232" s="161"/>
      <c r="BB232" s="162"/>
      <c r="BC232" s="161"/>
      <c r="BD232" s="161"/>
      <c r="BE232" s="161"/>
      <c r="BF232" s="162"/>
      <c r="BG232" s="162"/>
      <c r="BH232" s="162"/>
      <c r="BI232" s="161"/>
      <c r="BJ232" s="162"/>
      <c r="BK232" s="162"/>
      <c r="BL232" s="163"/>
      <c r="BM232" s="163"/>
      <c r="BN232" s="163"/>
      <c r="BO232" s="163"/>
      <c r="BP232" s="163"/>
    </row>
    <row r="233" spans="1:68" ht="15.65" customHeight="1">
      <c r="A233" s="259"/>
      <c r="B233" s="260"/>
      <c r="C233" s="259"/>
      <c r="D233" s="261"/>
      <c r="E233" s="256"/>
      <c r="F233" s="256"/>
      <c r="G233" s="256"/>
      <c r="H233" s="262"/>
      <c r="I233" s="262"/>
      <c r="J233" s="263"/>
      <c r="K233" s="263"/>
      <c r="L233" s="263"/>
      <c r="M233" s="263"/>
      <c r="N233" s="263"/>
      <c r="O233" s="263"/>
      <c r="P233" s="263"/>
      <c r="Q233" s="263"/>
      <c r="R233" s="263"/>
      <c r="S233" s="263"/>
      <c r="T233" s="263"/>
      <c r="U233" s="263"/>
      <c r="V233" s="263"/>
      <c r="W233" s="161"/>
      <c r="X233" s="161"/>
      <c r="Y233" s="161"/>
      <c r="Z233" s="162"/>
      <c r="AA233" s="161"/>
      <c r="AB233" s="161"/>
      <c r="AC233" s="161"/>
      <c r="AD233" s="162"/>
      <c r="AE233" s="161"/>
      <c r="AF233" s="161"/>
      <c r="AG233" s="161"/>
      <c r="AH233" s="162"/>
      <c r="AI233" s="161"/>
      <c r="AJ233" s="161"/>
      <c r="AK233" s="161"/>
      <c r="AL233" s="162"/>
      <c r="AM233" s="161"/>
      <c r="AN233" s="161"/>
      <c r="AO233" s="161"/>
      <c r="AP233" s="162"/>
      <c r="AQ233" s="161"/>
      <c r="AR233" s="161"/>
      <c r="AS233" s="161"/>
      <c r="AT233" s="162"/>
      <c r="AU233" s="161"/>
      <c r="AV233" s="161"/>
      <c r="AW233" s="161"/>
      <c r="AX233" s="162"/>
      <c r="AY233" s="161"/>
      <c r="AZ233" s="161"/>
      <c r="BA233" s="161"/>
      <c r="BB233" s="162"/>
      <c r="BC233" s="161"/>
      <c r="BD233" s="161"/>
      <c r="BE233" s="161"/>
      <c r="BF233" s="162"/>
      <c r="BG233" s="162"/>
      <c r="BH233" s="162"/>
      <c r="BI233" s="161"/>
      <c r="BJ233" s="162"/>
      <c r="BK233" s="162"/>
      <c r="BL233" s="163"/>
      <c r="BM233" s="163"/>
      <c r="BN233" s="163"/>
      <c r="BO233" s="163"/>
      <c r="BP233" s="163"/>
    </row>
    <row r="234" spans="1:68" ht="15.65" customHeight="1">
      <c r="A234" s="259"/>
      <c r="B234" s="260"/>
      <c r="C234" s="259"/>
      <c r="D234" s="261"/>
      <c r="E234" s="256"/>
      <c r="F234" s="256"/>
      <c r="G234" s="256"/>
      <c r="H234" s="262"/>
      <c r="I234" s="262"/>
      <c r="J234" s="263"/>
      <c r="K234" s="263"/>
      <c r="L234" s="263"/>
      <c r="M234" s="263"/>
      <c r="N234" s="263"/>
      <c r="O234" s="263"/>
      <c r="P234" s="263"/>
      <c r="Q234" s="263"/>
      <c r="R234" s="263"/>
      <c r="S234" s="263"/>
      <c r="T234" s="263"/>
      <c r="U234" s="263"/>
      <c r="V234" s="263"/>
      <c r="W234" s="161"/>
      <c r="X234" s="161"/>
      <c r="Y234" s="161"/>
      <c r="Z234" s="162"/>
      <c r="AA234" s="161"/>
      <c r="AB234" s="161"/>
      <c r="AC234" s="161"/>
      <c r="AD234" s="162"/>
      <c r="AE234" s="161"/>
      <c r="AF234" s="161"/>
      <c r="AG234" s="161"/>
      <c r="AH234" s="162"/>
      <c r="AI234" s="161"/>
      <c r="AJ234" s="161"/>
      <c r="AK234" s="161"/>
      <c r="AL234" s="162"/>
      <c r="AM234" s="161"/>
      <c r="AN234" s="161"/>
      <c r="AO234" s="161"/>
      <c r="AP234" s="162"/>
      <c r="AQ234" s="161"/>
      <c r="AR234" s="161"/>
      <c r="AS234" s="161"/>
      <c r="AT234" s="162"/>
      <c r="AU234" s="161"/>
      <c r="AV234" s="161"/>
      <c r="AW234" s="161"/>
      <c r="AX234" s="162"/>
      <c r="AY234" s="161"/>
      <c r="AZ234" s="161"/>
      <c r="BA234" s="161"/>
      <c r="BB234" s="162"/>
      <c r="BC234" s="161"/>
      <c r="BD234" s="161"/>
      <c r="BE234" s="161"/>
      <c r="BF234" s="162"/>
      <c r="BG234" s="162"/>
      <c r="BH234" s="162"/>
      <c r="BI234" s="161"/>
      <c r="BJ234" s="162"/>
      <c r="BK234" s="162"/>
      <c r="BL234" s="163"/>
      <c r="BM234" s="163"/>
      <c r="BN234" s="163"/>
      <c r="BO234" s="163"/>
      <c r="BP234" s="163"/>
    </row>
    <row r="235" spans="1:68" ht="15.65" customHeight="1">
      <c r="A235" s="259"/>
      <c r="B235" s="260"/>
      <c r="C235" s="259"/>
      <c r="D235" s="261"/>
      <c r="E235" s="256"/>
      <c r="F235" s="256"/>
      <c r="G235" s="256"/>
      <c r="H235" s="262"/>
      <c r="I235" s="262"/>
      <c r="J235" s="263"/>
      <c r="K235" s="263"/>
      <c r="L235" s="263"/>
      <c r="M235" s="263"/>
      <c r="N235" s="263"/>
      <c r="O235" s="263"/>
      <c r="P235" s="263"/>
      <c r="Q235" s="263"/>
      <c r="R235" s="263"/>
      <c r="S235" s="263"/>
      <c r="T235" s="263"/>
      <c r="U235" s="263"/>
      <c r="V235" s="263"/>
      <c r="W235" s="161"/>
      <c r="X235" s="161"/>
      <c r="Y235" s="161"/>
      <c r="Z235" s="162"/>
      <c r="AA235" s="161"/>
      <c r="AB235" s="161"/>
      <c r="AC235" s="161"/>
      <c r="AD235" s="162"/>
      <c r="AE235" s="161"/>
      <c r="AF235" s="161"/>
      <c r="AG235" s="161"/>
      <c r="AH235" s="162"/>
      <c r="AI235" s="161"/>
      <c r="AJ235" s="161"/>
      <c r="AK235" s="161"/>
      <c r="AL235" s="162"/>
      <c r="AM235" s="161"/>
      <c r="AN235" s="161"/>
      <c r="AO235" s="161"/>
      <c r="AP235" s="162"/>
      <c r="AQ235" s="161"/>
      <c r="AR235" s="161"/>
      <c r="AS235" s="161"/>
      <c r="AT235" s="162"/>
      <c r="AU235" s="161"/>
      <c r="AV235" s="161"/>
      <c r="AW235" s="161"/>
      <c r="AX235" s="162"/>
      <c r="AY235" s="161"/>
      <c r="AZ235" s="161"/>
      <c r="BA235" s="161"/>
      <c r="BB235" s="162"/>
      <c r="BC235" s="161"/>
      <c r="BD235" s="161"/>
      <c r="BE235" s="161"/>
      <c r="BF235" s="162"/>
      <c r="BG235" s="162"/>
      <c r="BH235" s="162"/>
      <c r="BI235" s="161"/>
      <c r="BJ235" s="162"/>
      <c r="BK235" s="162"/>
      <c r="BL235" s="163"/>
      <c r="BM235" s="163"/>
      <c r="BN235" s="163"/>
      <c r="BO235" s="163"/>
      <c r="BP235" s="163"/>
    </row>
    <row r="236" spans="1:68" ht="15.65" customHeight="1">
      <c r="A236" s="259"/>
      <c r="B236" s="260"/>
      <c r="C236" s="259"/>
      <c r="D236" s="261"/>
      <c r="E236" s="256"/>
      <c r="F236" s="256"/>
      <c r="G236" s="256"/>
      <c r="H236" s="262"/>
      <c r="I236" s="262"/>
      <c r="J236" s="263"/>
      <c r="K236" s="263"/>
      <c r="L236" s="263"/>
      <c r="M236" s="263"/>
      <c r="N236" s="263"/>
      <c r="O236" s="263"/>
      <c r="P236" s="263"/>
      <c r="Q236" s="263"/>
      <c r="R236" s="263"/>
      <c r="S236" s="263"/>
      <c r="T236" s="263"/>
      <c r="U236" s="263"/>
      <c r="V236" s="263"/>
      <c r="W236" s="161"/>
      <c r="X236" s="161"/>
      <c r="Y236" s="161"/>
      <c r="Z236" s="162"/>
      <c r="AA236" s="161"/>
      <c r="AB236" s="161"/>
      <c r="AC236" s="161"/>
      <c r="AD236" s="162"/>
      <c r="AE236" s="161"/>
      <c r="AF236" s="161"/>
      <c r="AG236" s="161"/>
      <c r="AH236" s="162"/>
      <c r="AI236" s="161"/>
      <c r="AJ236" s="161"/>
      <c r="AK236" s="161"/>
      <c r="AL236" s="162"/>
      <c r="AM236" s="161"/>
      <c r="AN236" s="161"/>
      <c r="AO236" s="161"/>
      <c r="AP236" s="162"/>
      <c r="AQ236" s="161"/>
      <c r="AR236" s="161"/>
      <c r="AS236" s="161"/>
      <c r="AT236" s="162"/>
      <c r="AU236" s="161"/>
      <c r="AV236" s="161"/>
      <c r="AW236" s="161"/>
      <c r="AX236" s="162"/>
      <c r="AY236" s="161"/>
      <c r="AZ236" s="161"/>
      <c r="BA236" s="161"/>
      <c r="BB236" s="162"/>
      <c r="BC236" s="161"/>
      <c r="BD236" s="161"/>
      <c r="BE236" s="161"/>
      <c r="BF236" s="162"/>
      <c r="BG236" s="162"/>
      <c r="BH236" s="162"/>
      <c r="BI236" s="161"/>
      <c r="BJ236" s="162"/>
      <c r="BK236" s="162"/>
      <c r="BL236" s="163"/>
      <c r="BM236" s="163"/>
      <c r="BN236" s="163"/>
      <c r="BO236" s="163"/>
      <c r="BP236" s="163"/>
    </row>
    <row r="237" spans="1:68" ht="15.65" customHeight="1">
      <c r="A237" s="259"/>
      <c r="B237" s="260"/>
      <c r="C237" s="259"/>
      <c r="D237" s="261"/>
      <c r="E237" s="256"/>
      <c r="F237" s="256"/>
      <c r="G237" s="256"/>
      <c r="H237" s="262"/>
      <c r="I237" s="262"/>
      <c r="J237" s="263"/>
      <c r="K237" s="263"/>
      <c r="L237" s="263"/>
      <c r="M237" s="263"/>
      <c r="N237" s="263"/>
      <c r="O237" s="263"/>
      <c r="P237" s="263"/>
      <c r="Q237" s="263"/>
      <c r="R237" s="263"/>
      <c r="S237" s="263"/>
      <c r="T237" s="263"/>
      <c r="U237" s="263"/>
      <c r="V237" s="263"/>
      <c r="W237" s="161"/>
      <c r="X237" s="161"/>
      <c r="Y237" s="161"/>
      <c r="Z237" s="162"/>
      <c r="AA237" s="161"/>
      <c r="AB237" s="161"/>
      <c r="AC237" s="161"/>
      <c r="AD237" s="162"/>
      <c r="AE237" s="161"/>
      <c r="AF237" s="161"/>
      <c r="AG237" s="161"/>
      <c r="AH237" s="162"/>
      <c r="AI237" s="161"/>
      <c r="AJ237" s="161"/>
      <c r="AK237" s="161"/>
      <c r="AL237" s="162"/>
      <c r="AM237" s="161"/>
      <c r="AN237" s="161"/>
      <c r="AO237" s="161"/>
      <c r="AP237" s="162"/>
      <c r="AQ237" s="161"/>
      <c r="AR237" s="161"/>
      <c r="AS237" s="161"/>
      <c r="AT237" s="162"/>
      <c r="AU237" s="161"/>
      <c r="AV237" s="161"/>
      <c r="AW237" s="161"/>
      <c r="AX237" s="162"/>
      <c r="AY237" s="161"/>
      <c r="AZ237" s="161"/>
      <c r="BA237" s="161"/>
      <c r="BB237" s="162"/>
      <c r="BC237" s="161"/>
      <c r="BD237" s="161"/>
      <c r="BE237" s="161"/>
      <c r="BF237" s="162"/>
      <c r="BG237" s="162"/>
      <c r="BH237" s="162"/>
      <c r="BI237" s="161"/>
      <c r="BJ237" s="162"/>
      <c r="BK237" s="162"/>
      <c r="BL237" s="163"/>
      <c r="BM237" s="163"/>
      <c r="BN237" s="163"/>
      <c r="BO237" s="163"/>
      <c r="BP237" s="163"/>
    </row>
    <row r="238" spans="1:68" ht="15.65" customHeight="1">
      <c r="A238" s="259"/>
      <c r="B238" s="260"/>
      <c r="C238" s="259"/>
      <c r="D238" s="261"/>
      <c r="E238" s="256"/>
      <c r="F238" s="256"/>
      <c r="G238" s="256"/>
      <c r="H238" s="262"/>
      <c r="I238" s="262"/>
      <c r="J238" s="263"/>
      <c r="K238" s="263"/>
      <c r="L238" s="263"/>
      <c r="M238" s="263"/>
      <c r="N238" s="263"/>
      <c r="O238" s="263"/>
      <c r="P238" s="263"/>
      <c r="Q238" s="263"/>
      <c r="R238" s="263"/>
      <c r="S238" s="263"/>
      <c r="T238" s="263"/>
      <c r="U238" s="263"/>
      <c r="V238" s="263"/>
      <c r="W238" s="161"/>
      <c r="X238" s="161"/>
      <c r="Y238" s="161"/>
      <c r="Z238" s="162"/>
      <c r="AA238" s="161"/>
      <c r="AB238" s="161"/>
      <c r="AC238" s="161"/>
      <c r="AD238" s="162"/>
      <c r="AE238" s="161"/>
      <c r="AF238" s="161"/>
      <c r="AG238" s="161"/>
      <c r="AH238" s="162"/>
      <c r="AI238" s="161"/>
      <c r="AJ238" s="161"/>
      <c r="AK238" s="161"/>
      <c r="AL238" s="162"/>
      <c r="AM238" s="161"/>
      <c r="AN238" s="161"/>
      <c r="AO238" s="161"/>
      <c r="AP238" s="162"/>
      <c r="AQ238" s="161"/>
      <c r="AR238" s="161"/>
      <c r="AS238" s="161"/>
      <c r="AT238" s="162"/>
      <c r="AU238" s="161"/>
      <c r="AV238" s="161"/>
      <c r="AW238" s="161"/>
      <c r="AX238" s="162"/>
      <c r="AY238" s="161"/>
      <c r="AZ238" s="161"/>
      <c r="BA238" s="161"/>
      <c r="BB238" s="162"/>
      <c r="BC238" s="161"/>
      <c r="BD238" s="161"/>
      <c r="BE238" s="161"/>
      <c r="BF238" s="162"/>
      <c r="BG238" s="162"/>
      <c r="BH238" s="162"/>
      <c r="BI238" s="161"/>
      <c r="BJ238" s="162"/>
      <c r="BK238" s="162"/>
      <c r="BL238" s="163"/>
      <c r="BM238" s="163"/>
      <c r="BN238" s="163"/>
      <c r="BO238" s="163"/>
      <c r="BP238" s="163"/>
    </row>
    <row r="239" spans="1:68" ht="15.65" customHeight="1">
      <c r="A239" s="259"/>
      <c r="B239" s="260"/>
      <c r="C239" s="259"/>
      <c r="D239" s="261"/>
      <c r="E239" s="256"/>
      <c r="F239" s="256"/>
      <c r="G239" s="256"/>
      <c r="H239" s="262"/>
      <c r="I239" s="262"/>
      <c r="J239" s="263"/>
      <c r="K239" s="263"/>
      <c r="L239" s="263"/>
      <c r="M239" s="263"/>
      <c r="N239" s="263"/>
      <c r="O239" s="263"/>
      <c r="P239" s="263"/>
      <c r="Q239" s="263"/>
      <c r="R239" s="263"/>
      <c r="S239" s="263"/>
      <c r="T239" s="263"/>
      <c r="U239" s="263"/>
      <c r="V239" s="263"/>
      <c r="W239" s="161"/>
      <c r="X239" s="161"/>
      <c r="Y239" s="161"/>
      <c r="Z239" s="162"/>
      <c r="AA239" s="161"/>
      <c r="AB239" s="161"/>
      <c r="AC239" s="161"/>
      <c r="AD239" s="162"/>
      <c r="AE239" s="161"/>
      <c r="AF239" s="161"/>
      <c r="AG239" s="161"/>
      <c r="AH239" s="162"/>
      <c r="AI239" s="161"/>
      <c r="AJ239" s="161"/>
      <c r="AK239" s="161"/>
      <c r="AL239" s="162"/>
      <c r="AM239" s="161"/>
      <c r="AN239" s="161"/>
      <c r="AO239" s="161"/>
      <c r="AP239" s="162"/>
      <c r="AQ239" s="161"/>
      <c r="AR239" s="161"/>
      <c r="AS239" s="161"/>
      <c r="AT239" s="162"/>
      <c r="AU239" s="161"/>
      <c r="AV239" s="161"/>
      <c r="AW239" s="161"/>
      <c r="AX239" s="162"/>
      <c r="AY239" s="161"/>
      <c r="AZ239" s="161"/>
      <c r="BA239" s="161"/>
      <c r="BB239" s="162"/>
      <c r="BC239" s="161"/>
      <c r="BD239" s="161"/>
      <c r="BE239" s="161"/>
      <c r="BF239" s="162"/>
      <c r="BG239" s="162"/>
      <c r="BH239" s="162"/>
      <c r="BI239" s="161"/>
      <c r="BJ239" s="162"/>
      <c r="BK239" s="162"/>
      <c r="BL239" s="163"/>
      <c r="BM239" s="163"/>
      <c r="BN239" s="163"/>
      <c r="BO239" s="163"/>
      <c r="BP239" s="163"/>
    </row>
    <row r="240" spans="1:68" ht="15.65" customHeight="1">
      <c r="A240" s="259"/>
      <c r="B240" s="260"/>
      <c r="C240" s="259"/>
      <c r="D240" s="261"/>
      <c r="E240" s="256"/>
      <c r="F240" s="256"/>
      <c r="G240" s="256"/>
      <c r="H240" s="262"/>
      <c r="I240" s="262"/>
      <c r="J240" s="263"/>
      <c r="K240" s="263"/>
      <c r="L240" s="263"/>
      <c r="M240" s="263"/>
      <c r="N240" s="263"/>
      <c r="O240" s="263"/>
      <c r="P240" s="263"/>
      <c r="Q240" s="263"/>
      <c r="R240" s="263"/>
      <c r="S240" s="263"/>
      <c r="T240" s="263"/>
      <c r="U240" s="263"/>
      <c r="V240" s="263"/>
      <c r="W240" s="161"/>
      <c r="X240" s="161"/>
      <c r="Y240" s="161"/>
      <c r="Z240" s="162"/>
      <c r="AA240" s="161"/>
      <c r="AB240" s="161"/>
      <c r="AC240" s="161"/>
      <c r="AD240" s="162"/>
      <c r="AE240" s="161"/>
      <c r="AF240" s="161"/>
      <c r="AG240" s="161"/>
      <c r="AH240" s="162"/>
      <c r="AI240" s="161"/>
      <c r="AJ240" s="161"/>
      <c r="AK240" s="161"/>
      <c r="AL240" s="162"/>
      <c r="AM240" s="161"/>
      <c r="AN240" s="161"/>
      <c r="AO240" s="161"/>
      <c r="AP240" s="162"/>
      <c r="AQ240" s="161"/>
      <c r="AR240" s="161"/>
      <c r="AS240" s="161"/>
      <c r="AT240" s="162"/>
      <c r="AU240" s="161"/>
      <c r="AV240" s="161"/>
      <c r="AW240" s="161"/>
      <c r="AX240" s="162"/>
      <c r="AY240" s="161"/>
      <c r="AZ240" s="161"/>
      <c r="BA240" s="161"/>
      <c r="BB240" s="162"/>
      <c r="BC240" s="161"/>
      <c r="BD240" s="161"/>
      <c r="BE240" s="161"/>
      <c r="BF240" s="162"/>
      <c r="BG240" s="162"/>
      <c r="BH240" s="162"/>
      <c r="BI240" s="161"/>
      <c r="BJ240" s="162"/>
      <c r="BK240" s="162"/>
      <c r="BL240" s="163"/>
      <c r="BM240" s="163"/>
      <c r="BN240" s="163"/>
      <c r="BO240" s="163"/>
      <c r="BP240" s="163"/>
    </row>
    <row r="241" spans="1:68" ht="15.65" customHeight="1">
      <c r="A241" s="259"/>
      <c r="B241" s="260"/>
      <c r="C241" s="259"/>
      <c r="D241" s="261"/>
      <c r="E241" s="256"/>
      <c r="F241" s="256"/>
      <c r="G241" s="256"/>
      <c r="H241" s="262"/>
      <c r="I241" s="262"/>
      <c r="J241" s="263"/>
      <c r="K241" s="263"/>
      <c r="L241" s="263"/>
      <c r="M241" s="263"/>
      <c r="N241" s="263"/>
      <c r="O241" s="263"/>
      <c r="P241" s="263"/>
      <c r="Q241" s="263"/>
      <c r="R241" s="263"/>
      <c r="S241" s="263"/>
      <c r="T241" s="263"/>
      <c r="U241" s="263"/>
      <c r="V241" s="263"/>
      <c r="W241" s="161"/>
      <c r="X241" s="161"/>
      <c r="Y241" s="161"/>
      <c r="Z241" s="162"/>
      <c r="AA241" s="161"/>
      <c r="AB241" s="161"/>
      <c r="AC241" s="161"/>
      <c r="AD241" s="162"/>
      <c r="AE241" s="161"/>
      <c r="AF241" s="161"/>
      <c r="AG241" s="161"/>
      <c r="AH241" s="162"/>
      <c r="AI241" s="161"/>
      <c r="AJ241" s="161"/>
      <c r="AK241" s="161"/>
      <c r="AL241" s="162"/>
      <c r="AM241" s="161"/>
      <c r="AN241" s="161"/>
      <c r="AO241" s="161"/>
      <c r="AP241" s="162"/>
      <c r="AQ241" s="161"/>
      <c r="AR241" s="161"/>
      <c r="AS241" s="161"/>
      <c r="AT241" s="162"/>
      <c r="AU241" s="161"/>
      <c r="AV241" s="161"/>
      <c r="AW241" s="161"/>
      <c r="AX241" s="162"/>
      <c r="AY241" s="161"/>
      <c r="AZ241" s="161"/>
      <c r="BA241" s="161"/>
      <c r="BB241" s="162"/>
      <c r="BC241" s="161"/>
      <c r="BD241" s="161"/>
      <c r="BE241" s="161"/>
      <c r="BF241" s="162"/>
      <c r="BG241" s="162"/>
      <c r="BH241" s="162"/>
      <c r="BI241" s="161"/>
      <c r="BJ241" s="162"/>
      <c r="BK241" s="162"/>
      <c r="BL241" s="163"/>
      <c r="BM241" s="163"/>
      <c r="BN241" s="163"/>
      <c r="BO241" s="163"/>
      <c r="BP241" s="163"/>
    </row>
    <row r="242" spans="1:68" ht="15.65" customHeight="1">
      <c r="A242" s="259"/>
      <c r="B242" s="260"/>
      <c r="C242" s="259"/>
      <c r="D242" s="261"/>
      <c r="E242" s="256"/>
      <c r="F242" s="256"/>
      <c r="G242" s="256"/>
      <c r="H242" s="262"/>
      <c r="I242" s="262"/>
      <c r="J242" s="263"/>
      <c r="K242" s="263"/>
      <c r="L242" s="263"/>
      <c r="M242" s="263"/>
      <c r="N242" s="263"/>
      <c r="O242" s="263"/>
      <c r="P242" s="263"/>
      <c r="Q242" s="263"/>
      <c r="R242" s="263"/>
      <c r="S242" s="263"/>
      <c r="T242" s="263"/>
      <c r="U242" s="263"/>
      <c r="V242" s="263"/>
      <c r="W242" s="161"/>
      <c r="X242" s="161"/>
      <c r="Y242" s="161"/>
      <c r="Z242" s="162"/>
      <c r="AA242" s="161"/>
      <c r="AB242" s="161"/>
      <c r="AC242" s="161"/>
      <c r="AD242" s="162"/>
      <c r="AE242" s="161"/>
      <c r="AF242" s="161"/>
      <c r="AG242" s="161"/>
      <c r="AH242" s="162"/>
      <c r="AI242" s="161"/>
      <c r="AJ242" s="161"/>
      <c r="AK242" s="161"/>
      <c r="AL242" s="162"/>
      <c r="AM242" s="161"/>
      <c r="AN242" s="161"/>
      <c r="AO242" s="161"/>
      <c r="AP242" s="162"/>
      <c r="AQ242" s="161"/>
      <c r="AR242" s="161"/>
      <c r="AS242" s="161"/>
      <c r="AT242" s="162"/>
      <c r="AU242" s="161"/>
      <c r="AV242" s="161"/>
      <c r="AW242" s="161"/>
      <c r="AX242" s="162"/>
      <c r="AY242" s="161"/>
      <c r="AZ242" s="161"/>
      <c r="BA242" s="161"/>
      <c r="BB242" s="162"/>
      <c r="BC242" s="161"/>
      <c r="BD242" s="161"/>
      <c r="BE242" s="161"/>
      <c r="BF242" s="162"/>
      <c r="BG242" s="162"/>
      <c r="BH242" s="162"/>
      <c r="BI242" s="161"/>
      <c r="BJ242" s="162"/>
      <c r="BK242" s="162"/>
      <c r="BL242" s="163"/>
      <c r="BM242" s="163"/>
      <c r="BN242" s="163"/>
      <c r="BO242" s="163"/>
      <c r="BP242" s="163"/>
    </row>
    <row r="243" spans="1:68" ht="15.65" customHeight="1">
      <c r="A243" s="259"/>
      <c r="B243" s="260"/>
      <c r="C243" s="259"/>
      <c r="D243" s="261"/>
      <c r="E243" s="256"/>
      <c r="F243" s="256"/>
      <c r="G243" s="256"/>
      <c r="H243" s="262"/>
      <c r="I243" s="262"/>
      <c r="J243" s="263"/>
      <c r="K243" s="263"/>
      <c r="L243" s="263"/>
      <c r="M243" s="263"/>
      <c r="N243" s="263"/>
      <c r="O243" s="263"/>
      <c r="P243" s="263"/>
      <c r="Q243" s="263"/>
      <c r="R243" s="263"/>
      <c r="S243" s="263"/>
      <c r="T243" s="263"/>
      <c r="U243" s="263"/>
      <c r="V243" s="263"/>
      <c r="W243" s="161"/>
      <c r="X243" s="161"/>
      <c r="Y243" s="161"/>
      <c r="Z243" s="162"/>
      <c r="AA243" s="161"/>
      <c r="AB243" s="161"/>
      <c r="AC243" s="161"/>
      <c r="AD243" s="162"/>
      <c r="AE243" s="161"/>
      <c r="AF243" s="161"/>
      <c r="AG243" s="161"/>
      <c r="AH243" s="162"/>
      <c r="AI243" s="161"/>
      <c r="AJ243" s="161"/>
      <c r="AK243" s="161"/>
      <c r="AL243" s="162"/>
      <c r="AM243" s="161"/>
      <c r="AN243" s="161"/>
      <c r="AO243" s="161"/>
      <c r="AP243" s="162"/>
      <c r="AQ243" s="161"/>
      <c r="AR243" s="161"/>
      <c r="AS243" s="161"/>
      <c r="AT243" s="162"/>
      <c r="AU243" s="161"/>
      <c r="AV243" s="161"/>
      <c r="AW243" s="161"/>
      <c r="AX243" s="162"/>
      <c r="AY243" s="161"/>
      <c r="AZ243" s="161"/>
      <c r="BA243" s="161"/>
      <c r="BB243" s="162"/>
      <c r="BC243" s="161"/>
      <c r="BD243" s="161"/>
      <c r="BE243" s="161"/>
      <c r="BF243" s="162"/>
      <c r="BG243" s="162"/>
      <c r="BH243" s="162"/>
      <c r="BI243" s="161"/>
      <c r="BJ243" s="162"/>
      <c r="BK243" s="162"/>
      <c r="BL243" s="163"/>
      <c r="BM243" s="163"/>
      <c r="BN243" s="163"/>
      <c r="BO243" s="163"/>
      <c r="BP243" s="163"/>
    </row>
    <row r="244" spans="1:68" ht="15.65" customHeight="1">
      <c r="A244" s="259"/>
      <c r="B244" s="260"/>
      <c r="C244" s="259"/>
      <c r="D244" s="261"/>
      <c r="E244" s="256"/>
      <c r="F244" s="256"/>
      <c r="G244" s="256"/>
      <c r="H244" s="262"/>
      <c r="I244" s="262"/>
      <c r="J244" s="263"/>
      <c r="K244" s="263"/>
      <c r="L244" s="263"/>
      <c r="M244" s="263"/>
      <c r="N244" s="263"/>
      <c r="O244" s="263"/>
      <c r="P244" s="263"/>
      <c r="Q244" s="263"/>
      <c r="R244" s="263"/>
      <c r="S244" s="263"/>
      <c r="T244" s="263"/>
      <c r="U244" s="263"/>
      <c r="V244" s="263"/>
      <c r="W244" s="161"/>
      <c r="X244" s="161"/>
      <c r="Y244" s="161"/>
      <c r="Z244" s="162"/>
      <c r="AA244" s="161"/>
      <c r="AB244" s="161"/>
      <c r="AC244" s="161"/>
      <c r="AD244" s="162"/>
      <c r="AE244" s="161"/>
      <c r="AF244" s="161"/>
      <c r="AG244" s="161"/>
      <c r="AH244" s="162"/>
      <c r="AI244" s="161"/>
      <c r="AJ244" s="161"/>
      <c r="AK244" s="161"/>
      <c r="AL244" s="162"/>
      <c r="AM244" s="161"/>
      <c r="AN244" s="161"/>
      <c r="AO244" s="161"/>
      <c r="AP244" s="162"/>
      <c r="AQ244" s="161"/>
      <c r="AR244" s="161"/>
      <c r="AS244" s="161"/>
      <c r="AT244" s="162"/>
      <c r="AU244" s="161"/>
      <c r="AV244" s="161"/>
      <c r="AW244" s="161"/>
      <c r="AX244" s="162"/>
      <c r="AY244" s="161"/>
      <c r="AZ244" s="161"/>
      <c r="BA244" s="161"/>
      <c r="BB244" s="162"/>
      <c r="BC244" s="161"/>
      <c r="BD244" s="161"/>
      <c r="BE244" s="161"/>
      <c r="BF244" s="162"/>
      <c r="BG244" s="162"/>
      <c r="BH244" s="162"/>
      <c r="BI244" s="161"/>
      <c r="BJ244" s="162"/>
      <c r="BK244" s="162"/>
      <c r="BL244" s="163"/>
      <c r="BM244" s="163"/>
      <c r="BN244" s="163"/>
      <c r="BO244" s="163"/>
      <c r="BP244" s="163"/>
    </row>
    <row r="245" spans="1:68" ht="15.65" customHeight="1">
      <c r="A245" s="259"/>
      <c r="B245" s="260"/>
      <c r="C245" s="259"/>
      <c r="D245" s="261"/>
      <c r="E245" s="256"/>
      <c r="F245" s="256"/>
      <c r="G245" s="256"/>
      <c r="H245" s="262"/>
      <c r="I245" s="262"/>
      <c r="J245" s="263"/>
      <c r="K245" s="263"/>
      <c r="L245" s="263"/>
      <c r="M245" s="263"/>
      <c r="N245" s="263"/>
      <c r="O245" s="263"/>
      <c r="P245" s="263"/>
      <c r="Q245" s="263"/>
      <c r="R245" s="263"/>
      <c r="S245" s="263"/>
      <c r="T245" s="263"/>
      <c r="U245" s="263"/>
      <c r="V245" s="263"/>
      <c r="W245" s="161"/>
      <c r="X245" s="161"/>
      <c r="Y245" s="161"/>
      <c r="Z245" s="162"/>
      <c r="AA245" s="161"/>
      <c r="AB245" s="161"/>
      <c r="AC245" s="161"/>
      <c r="AD245" s="162"/>
      <c r="AE245" s="161"/>
      <c r="AF245" s="161"/>
      <c r="AG245" s="161"/>
      <c r="AH245" s="162"/>
      <c r="AI245" s="161"/>
      <c r="AJ245" s="161"/>
      <c r="AK245" s="161"/>
      <c r="AL245" s="162"/>
      <c r="AM245" s="161"/>
      <c r="AN245" s="161"/>
      <c r="AO245" s="161"/>
      <c r="AP245" s="162"/>
      <c r="AQ245" s="161"/>
      <c r="AR245" s="161"/>
      <c r="AS245" s="161"/>
      <c r="AT245" s="162"/>
      <c r="AU245" s="161"/>
      <c r="AV245" s="161"/>
      <c r="AW245" s="161"/>
      <c r="AX245" s="162"/>
      <c r="AY245" s="161"/>
      <c r="AZ245" s="161"/>
      <c r="BA245" s="161"/>
      <c r="BB245" s="162"/>
      <c r="BC245" s="161"/>
      <c r="BD245" s="161"/>
      <c r="BE245" s="161"/>
      <c r="BF245" s="162"/>
      <c r="BG245" s="162"/>
      <c r="BH245" s="162"/>
      <c r="BI245" s="161"/>
      <c r="BJ245" s="162"/>
      <c r="BK245" s="162"/>
      <c r="BL245" s="163"/>
      <c r="BM245" s="163"/>
      <c r="BN245" s="163"/>
      <c r="BO245" s="163"/>
      <c r="BP245" s="163"/>
    </row>
    <row r="246" spans="1:68" ht="15.65" customHeight="1">
      <c r="A246" s="259"/>
      <c r="B246" s="260"/>
      <c r="C246" s="259"/>
      <c r="D246" s="261"/>
      <c r="E246" s="256"/>
      <c r="F246" s="256"/>
      <c r="G246" s="256"/>
      <c r="H246" s="262"/>
      <c r="I246" s="262"/>
      <c r="J246" s="263"/>
      <c r="K246" s="263"/>
      <c r="L246" s="263"/>
      <c r="M246" s="263"/>
      <c r="N246" s="263"/>
      <c r="O246" s="263"/>
      <c r="P246" s="263"/>
      <c r="Q246" s="263"/>
      <c r="R246" s="263"/>
      <c r="S246" s="263"/>
      <c r="T246" s="263"/>
      <c r="U246" s="263"/>
      <c r="V246" s="263"/>
      <c r="W246" s="161"/>
      <c r="X246" s="161"/>
      <c r="Y246" s="161"/>
      <c r="Z246" s="162"/>
      <c r="AA246" s="161"/>
      <c r="AB246" s="161"/>
      <c r="AC246" s="161"/>
      <c r="AD246" s="162"/>
      <c r="AE246" s="161"/>
      <c r="AF246" s="161"/>
      <c r="AG246" s="161"/>
      <c r="AH246" s="162"/>
      <c r="AI246" s="161"/>
      <c r="AJ246" s="161"/>
      <c r="AK246" s="161"/>
      <c r="AL246" s="162"/>
      <c r="AM246" s="161"/>
      <c r="AN246" s="161"/>
      <c r="AO246" s="161"/>
      <c r="AP246" s="162"/>
      <c r="AQ246" s="161"/>
      <c r="AR246" s="161"/>
      <c r="AS246" s="161"/>
      <c r="AT246" s="162"/>
      <c r="AU246" s="161"/>
      <c r="AV246" s="161"/>
      <c r="AW246" s="161"/>
      <c r="AX246" s="162"/>
      <c r="AY246" s="161"/>
      <c r="AZ246" s="161"/>
      <c r="BA246" s="161"/>
      <c r="BB246" s="162"/>
      <c r="BC246" s="161"/>
      <c r="BD246" s="161"/>
      <c r="BE246" s="161"/>
      <c r="BF246" s="162"/>
      <c r="BG246" s="162"/>
      <c r="BH246" s="162"/>
      <c r="BI246" s="161"/>
      <c r="BJ246" s="162"/>
      <c r="BK246" s="162"/>
      <c r="BL246" s="163"/>
      <c r="BM246" s="163"/>
      <c r="BN246" s="163"/>
      <c r="BO246" s="163"/>
      <c r="BP246" s="163"/>
    </row>
    <row r="247" spans="1:68" ht="15.65" customHeight="1">
      <c r="A247" s="259"/>
      <c r="B247" s="260"/>
      <c r="C247" s="259"/>
      <c r="D247" s="261"/>
      <c r="E247" s="256"/>
      <c r="F247" s="256"/>
      <c r="G247" s="256"/>
      <c r="H247" s="262"/>
      <c r="I247" s="262"/>
      <c r="J247" s="263"/>
      <c r="K247" s="263"/>
      <c r="L247" s="263"/>
      <c r="M247" s="263"/>
      <c r="N247" s="263"/>
      <c r="O247" s="263"/>
      <c r="P247" s="263"/>
      <c r="Q247" s="263"/>
      <c r="R247" s="263"/>
      <c r="S247" s="263"/>
      <c r="T247" s="263"/>
      <c r="U247" s="263"/>
      <c r="V247" s="263"/>
      <c r="W247" s="161"/>
      <c r="X247" s="161"/>
      <c r="Y247" s="161"/>
      <c r="Z247" s="162"/>
      <c r="AA247" s="161"/>
      <c r="AB247" s="161"/>
      <c r="AC247" s="161"/>
      <c r="AD247" s="162"/>
      <c r="AE247" s="161"/>
      <c r="AF247" s="161"/>
      <c r="AG247" s="161"/>
      <c r="AH247" s="162"/>
      <c r="AI247" s="161"/>
      <c r="AJ247" s="161"/>
      <c r="AK247" s="161"/>
      <c r="AL247" s="162"/>
      <c r="AM247" s="161"/>
      <c r="AN247" s="161"/>
      <c r="AO247" s="161"/>
      <c r="AP247" s="162"/>
      <c r="AQ247" s="161"/>
      <c r="AR247" s="161"/>
      <c r="AS247" s="161"/>
      <c r="AT247" s="162"/>
      <c r="AU247" s="161"/>
      <c r="AV247" s="161"/>
      <c r="AW247" s="161"/>
      <c r="AX247" s="162"/>
      <c r="AY247" s="161"/>
      <c r="AZ247" s="161"/>
      <c r="BA247" s="161"/>
      <c r="BB247" s="162"/>
      <c r="BC247" s="161"/>
      <c r="BD247" s="161"/>
      <c r="BE247" s="161"/>
      <c r="BF247" s="162"/>
      <c r="BG247" s="162"/>
      <c r="BH247" s="162"/>
      <c r="BI247" s="161"/>
      <c r="BJ247" s="162"/>
      <c r="BK247" s="162"/>
      <c r="BL247" s="163"/>
      <c r="BM247" s="163"/>
      <c r="BN247" s="163"/>
      <c r="BO247" s="163"/>
      <c r="BP247" s="163"/>
    </row>
    <row r="248" spans="1:68" ht="15.65" customHeight="1">
      <c r="A248" s="259"/>
      <c r="B248" s="260"/>
      <c r="C248" s="259"/>
      <c r="D248" s="261"/>
      <c r="E248" s="256"/>
      <c r="F248" s="256"/>
      <c r="G248" s="256"/>
      <c r="H248" s="262"/>
      <c r="I248" s="262"/>
      <c r="J248" s="263"/>
      <c r="K248" s="263"/>
      <c r="L248" s="263"/>
      <c r="M248" s="263"/>
      <c r="N248" s="263"/>
      <c r="O248" s="263"/>
      <c r="P248" s="263"/>
      <c r="Q248" s="263"/>
      <c r="R248" s="263"/>
      <c r="S248" s="263"/>
      <c r="T248" s="263"/>
      <c r="U248" s="263"/>
      <c r="V248" s="263"/>
      <c r="W248" s="161"/>
      <c r="X248" s="161"/>
      <c r="Y248" s="161"/>
      <c r="Z248" s="162"/>
      <c r="AA248" s="161"/>
      <c r="AB248" s="161"/>
      <c r="AC248" s="161"/>
      <c r="AD248" s="162"/>
      <c r="AE248" s="161"/>
      <c r="AF248" s="161"/>
      <c r="AG248" s="161"/>
      <c r="AH248" s="162"/>
      <c r="AI248" s="161"/>
      <c r="AJ248" s="161"/>
      <c r="AK248" s="161"/>
      <c r="AL248" s="162"/>
      <c r="AM248" s="161"/>
      <c r="AN248" s="161"/>
      <c r="AO248" s="161"/>
      <c r="AP248" s="162"/>
      <c r="AQ248" s="161"/>
      <c r="AR248" s="161"/>
      <c r="AS248" s="161"/>
      <c r="AT248" s="162"/>
      <c r="AU248" s="161"/>
      <c r="AV248" s="161"/>
      <c r="AW248" s="161"/>
      <c r="AX248" s="162"/>
      <c r="AY248" s="161"/>
      <c r="AZ248" s="161"/>
      <c r="BA248" s="161"/>
      <c r="BB248" s="162"/>
      <c r="BC248" s="161"/>
      <c r="BD248" s="161"/>
      <c r="BE248" s="161"/>
      <c r="BF248" s="162"/>
      <c r="BG248" s="162"/>
      <c r="BH248" s="162"/>
      <c r="BI248" s="161"/>
      <c r="BJ248" s="162"/>
      <c r="BK248" s="162"/>
      <c r="BL248" s="163"/>
      <c r="BM248" s="163"/>
      <c r="BN248" s="163"/>
      <c r="BO248" s="163"/>
      <c r="BP248" s="163"/>
    </row>
    <row r="249" spans="1:68" ht="15.65" customHeight="1">
      <c r="A249" s="259"/>
      <c r="B249" s="260"/>
      <c r="C249" s="259"/>
      <c r="D249" s="261"/>
      <c r="E249" s="256"/>
      <c r="F249" s="256"/>
      <c r="G249" s="256"/>
      <c r="H249" s="262"/>
      <c r="I249" s="262"/>
      <c r="J249" s="263"/>
      <c r="K249" s="263"/>
      <c r="L249" s="263"/>
      <c r="M249" s="263"/>
      <c r="N249" s="263"/>
      <c r="O249" s="263"/>
      <c r="P249" s="263"/>
      <c r="Q249" s="263"/>
      <c r="R249" s="263"/>
      <c r="S249" s="263"/>
      <c r="T249" s="263"/>
      <c r="U249" s="263"/>
      <c r="V249" s="263"/>
      <c r="W249" s="161"/>
      <c r="X249" s="161"/>
      <c r="Y249" s="161"/>
      <c r="Z249" s="162"/>
      <c r="AA249" s="161"/>
      <c r="AB249" s="161"/>
      <c r="AC249" s="161"/>
      <c r="AD249" s="162"/>
      <c r="AE249" s="161"/>
      <c r="AF249" s="161"/>
      <c r="AG249" s="161"/>
      <c r="AH249" s="162"/>
      <c r="AI249" s="161"/>
      <c r="AJ249" s="161"/>
      <c r="AK249" s="161"/>
      <c r="AL249" s="162"/>
      <c r="AM249" s="161"/>
      <c r="AN249" s="161"/>
      <c r="AO249" s="161"/>
      <c r="AP249" s="162"/>
      <c r="AQ249" s="161"/>
      <c r="AR249" s="161"/>
      <c r="AS249" s="161"/>
      <c r="AT249" s="162"/>
      <c r="AU249" s="161"/>
      <c r="AV249" s="161"/>
      <c r="AW249" s="161"/>
      <c r="AX249" s="162"/>
      <c r="AY249" s="161"/>
      <c r="AZ249" s="161"/>
      <c r="BA249" s="161"/>
      <c r="BB249" s="162"/>
      <c r="BC249" s="161"/>
      <c r="BD249" s="161"/>
      <c r="BE249" s="161"/>
      <c r="BF249" s="162"/>
      <c r="BG249" s="162"/>
      <c r="BH249" s="162"/>
      <c r="BI249" s="161"/>
      <c r="BJ249" s="162"/>
      <c r="BK249" s="162"/>
      <c r="BL249" s="163"/>
      <c r="BM249" s="163"/>
      <c r="BN249" s="163"/>
      <c r="BO249" s="163"/>
      <c r="BP249" s="163"/>
    </row>
    <row r="250" spans="1:68" ht="15.65" customHeight="1">
      <c r="A250" s="259"/>
      <c r="B250" s="260"/>
      <c r="C250" s="259"/>
      <c r="D250" s="261"/>
      <c r="E250" s="256"/>
      <c r="F250" s="256"/>
      <c r="G250" s="256"/>
      <c r="H250" s="262"/>
      <c r="I250" s="262"/>
      <c r="J250" s="263"/>
      <c r="K250" s="263"/>
      <c r="L250" s="263"/>
      <c r="M250" s="263"/>
      <c r="N250" s="263"/>
      <c r="O250" s="263"/>
      <c r="P250" s="263"/>
      <c r="Q250" s="263"/>
      <c r="R250" s="263"/>
      <c r="S250" s="263"/>
      <c r="T250" s="263"/>
      <c r="U250" s="263"/>
      <c r="V250" s="263"/>
      <c r="W250" s="161"/>
      <c r="X250" s="161"/>
      <c r="Y250" s="161"/>
      <c r="Z250" s="162"/>
      <c r="AA250" s="161"/>
      <c r="AB250" s="161"/>
      <c r="AC250" s="161"/>
      <c r="AD250" s="162"/>
      <c r="AE250" s="161"/>
      <c r="AF250" s="161"/>
      <c r="AG250" s="161"/>
      <c r="AH250" s="162"/>
      <c r="AI250" s="161"/>
      <c r="AJ250" s="161"/>
      <c r="AK250" s="161"/>
      <c r="AL250" s="162"/>
      <c r="AM250" s="161"/>
      <c r="AN250" s="161"/>
      <c r="AO250" s="161"/>
      <c r="AP250" s="162"/>
      <c r="AQ250" s="161"/>
      <c r="AR250" s="161"/>
      <c r="AS250" s="161"/>
      <c r="AT250" s="162"/>
      <c r="AU250" s="161"/>
      <c r="AV250" s="161"/>
      <c r="AW250" s="161"/>
      <c r="AX250" s="162"/>
      <c r="AY250" s="161"/>
      <c r="AZ250" s="161"/>
      <c r="BA250" s="161"/>
      <c r="BB250" s="162"/>
      <c r="BC250" s="161"/>
      <c r="BD250" s="161"/>
      <c r="BE250" s="161"/>
      <c r="BF250" s="162"/>
      <c r="BG250" s="162"/>
      <c r="BH250" s="162"/>
      <c r="BI250" s="161"/>
      <c r="BJ250" s="162"/>
      <c r="BK250" s="162"/>
      <c r="BL250" s="163"/>
      <c r="BM250" s="163"/>
      <c r="BN250" s="163"/>
      <c r="BO250" s="163"/>
      <c r="BP250" s="163"/>
    </row>
    <row r="251" spans="1:68" ht="15.65" customHeight="1">
      <c r="A251" s="259"/>
      <c r="B251" s="260"/>
      <c r="C251" s="259"/>
      <c r="D251" s="261"/>
      <c r="E251" s="256"/>
      <c r="F251" s="256"/>
      <c r="G251" s="256"/>
      <c r="H251" s="262"/>
      <c r="I251" s="262"/>
      <c r="J251" s="263"/>
      <c r="K251" s="263"/>
      <c r="L251" s="263"/>
      <c r="M251" s="263"/>
      <c r="N251" s="263"/>
      <c r="O251" s="263"/>
      <c r="P251" s="263"/>
      <c r="Q251" s="263"/>
      <c r="R251" s="263"/>
      <c r="S251" s="263"/>
      <c r="T251" s="263"/>
      <c r="U251" s="263"/>
      <c r="V251" s="263"/>
      <c r="W251" s="161"/>
      <c r="X251" s="161"/>
      <c r="Y251" s="161"/>
      <c r="Z251" s="162"/>
      <c r="AA251" s="161"/>
      <c r="AB251" s="161"/>
      <c r="AC251" s="161"/>
      <c r="AD251" s="162"/>
      <c r="AE251" s="161"/>
      <c r="AF251" s="161"/>
      <c r="AG251" s="161"/>
      <c r="AH251" s="162"/>
      <c r="AI251" s="161"/>
      <c r="AJ251" s="161"/>
      <c r="AK251" s="161"/>
      <c r="AL251" s="162"/>
      <c r="AM251" s="161"/>
      <c r="AN251" s="161"/>
      <c r="AO251" s="161"/>
      <c r="AP251" s="162"/>
      <c r="AQ251" s="161"/>
      <c r="AR251" s="161"/>
      <c r="AS251" s="161"/>
      <c r="AT251" s="162"/>
      <c r="AU251" s="161"/>
      <c r="AV251" s="161"/>
      <c r="AW251" s="161"/>
      <c r="AX251" s="162"/>
      <c r="AY251" s="161"/>
      <c r="AZ251" s="161"/>
      <c r="BA251" s="161"/>
      <c r="BB251" s="162"/>
      <c r="BC251" s="161"/>
      <c r="BD251" s="161"/>
      <c r="BE251" s="161"/>
      <c r="BF251" s="162"/>
      <c r="BG251" s="162"/>
      <c r="BH251" s="162"/>
      <c r="BI251" s="161"/>
      <c r="BJ251" s="162"/>
      <c r="BK251" s="162"/>
      <c r="BL251" s="163"/>
      <c r="BM251" s="163"/>
      <c r="BN251" s="163"/>
      <c r="BO251" s="163"/>
      <c r="BP251" s="163"/>
    </row>
    <row r="252" spans="1:68" ht="15.65" customHeight="1">
      <c r="A252" s="259"/>
      <c r="B252" s="260"/>
      <c r="C252" s="259"/>
      <c r="D252" s="261"/>
      <c r="E252" s="256"/>
      <c r="F252" s="256"/>
      <c r="G252" s="256"/>
      <c r="H252" s="262"/>
      <c r="I252" s="262"/>
      <c r="J252" s="263"/>
      <c r="K252" s="263"/>
      <c r="L252" s="263"/>
      <c r="M252" s="263"/>
      <c r="N252" s="263"/>
      <c r="O252" s="263"/>
      <c r="P252" s="263"/>
      <c r="Q252" s="263"/>
      <c r="R252" s="263"/>
      <c r="S252" s="263"/>
      <c r="T252" s="263"/>
      <c r="U252" s="263"/>
      <c r="V252" s="263"/>
      <c r="W252" s="161"/>
      <c r="X252" s="161"/>
      <c r="Y252" s="161"/>
      <c r="Z252" s="162"/>
      <c r="AA252" s="161"/>
      <c r="AB252" s="161"/>
      <c r="AC252" s="161"/>
      <c r="AD252" s="162"/>
      <c r="AE252" s="161"/>
      <c r="AF252" s="161"/>
      <c r="AG252" s="161"/>
      <c r="AH252" s="162"/>
      <c r="AI252" s="161"/>
      <c r="AJ252" s="161"/>
      <c r="AK252" s="161"/>
      <c r="AL252" s="162"/>
      <c r="AM252" s="161"/>
      <c r="AN252" s="161"/>
      <c r="AO252" s="161"/>
      <c r="AP252" s="162"/>
      <c r="AQ252" s="161"/>
      <c r="AR252" s="161"/>
      <c r="AS252" s="161"/>
      <c r="AT252" s="162"/>
      <c r="AU252" s="161"/>
      <c r="AV252" s="161"/>
      <c r="AW252" s="161"/>
      <c r="AX252" s="162"/>
      <c r="AY252" s="161"/>
      <c r="AZ252" s="161"/>
      <c r="BA252" s="161"/>
      <c r="BB252" s="162"/>
      <c r="BC252" s="161"/>
      <c r="BD252" s="161"/>
      <c r="BE252" s="161"/>
      <c r="BF252" s="162"/>
      <c r="BG252" s="162"/>
      <c r="BH252" s="162"/>
      <c r="BI252" s="161"/>
      <c r="BJ252" s="162"/>
      <c r="BK252" s="162"/>
      <c r="BL252" s="163"/>
      <c r="BM252" s="163"/>
      <c r="BN252" s="163"/>
      <c r="BO252" s="163"/>
      <c r="BP252" s="163"/>
    </row>
    <row r="253" spans="1:68" ht="15.65" customHeight="1">
      <c r="A253" s="259"/>
      <c r="B253" s="260"/>
      <c r="C253" s="259"/>
      <c r="D253" s="261"/>
      <c r="E253" s="256"/>
      <c r="F253" s="256"/>
      <c r="G253" s="256"/>
      <c r="H253" s="262"/>
      <c r="I253" s="262"/>
      <c r="J253" s="263"/>
      <c r="K253" s="263"/>
      <c r="L253" s="263"/>
      <c r="M253" s="263"/>
      <c r="N253" s="263"/>
      <c r="O253" s="263"/>
      <c r="P253" s="263"/>
      <c r="Q253" s="263"/>
      <c r="R253" s="263"/>
      <c r="S253" s="263"/>
      <c r="T253" s="263"/>
      <c r="U253" s="263"/>
      <c r="V253" s="263"/>
      <c r="W253" s="161"/>
      <c r="X253" s="161"/>
      <c r="Y253" s="161"/>
      <c r="Z253" s="162"/>
      <c r="AA253" s="161"/>
      <c r="AB253" s="161"/>
      <c r="AC253" s="161"/>
      <c r="AD253" s="162"/>
      <c r="AE253" s="161"/>
      <c r="AF253" s="161"/>
      <c r="AG253" s="161"/>
      <c r="AH253" s="162"/>
      <c r="AI253" s="161"/>
      <c r="AJ253" s="161"/>
      <c r="AK253" s="161"/>
      <c r="AL253" s="162"/>
      <c r="AM253" s="161"/>
      <c r="AN253" s="161"/>
      <c r="AO253" s="161"/>
      <c r="AP253" s="162"/>
      <c r="AQ253" s="161"/>
      <c r="AR253" s="161"/>
      <c r="AS253" s="161"/>
      <c r="AT253" s="162"/>
      <c r="AU253" s="161"/>
      <c r="AV253" s="161"/>
      <c r="AW253" s="161"/>
      <c r="AX253" s="162"/>
      <c r="AY253" s="161"/>
      <c r="AZ253" s="161"/>
      <c r="BA253" s="161"/>
      <c r="BB253" s="162"/>
      <c r="BC253" s="161"/>
      <c r="BD253" s="161"/>
      <c r="BE253" s="161"/>
      <c r="BF253" s="162"/>
      <c r="BG253" s="162"/>
      <c r="BH253" s="162"/>
      <c r="BI253" s="161"/>
      <c r="BJ253" s="162"/>
      <c r="BK253" s="162"/>
      <c r="BL253" s="163"/>
      <c r="BM253" s="163"/>
      <c r="BN253" s="163"/>
      <c r="BO253" s="163"/>
      <c r="BP253" s="163"/>
    </row>
    <row r="254" spans="1:68" ht="15.65" customHeight="1">
      <c r="A254" s="259"/>
      <c r="B254" s="260"/>
      <c r="C254" s="259"/>
      <c r="D254" s="261"/>
      <c r="E254" s="256"/>
      <c r="F254" s="256"/>
      <c r="G254" s="256"/>
      <c r="H254" s="262"/>
      <c r="I254" s="262"/>
      <c r="J254" s="263"/>
      <c r="K254" s="263"/>
      <c r="L254" s="263"/>
      <c r="M254" s="263"/>
      <c r="N254" s="263"/>
      <c r="O254" s="263"/>
      <c r="P254" s="263"/>
      <c r="Q254" s="263"/>
      <c r="R254" s="263"/>
      <c r="S254" s="263"/>
      <c r="T254" s="263"/>
      <c r="U254" s="263"/>
      <c r="V254" s="263"/>
      <c r="W254" s="161"/>
      <c r="X254" s="161"/>
      <c r="Y254" s="161"/>
      <c r="Z254" s="162"/>
      <c r="AA254" s="161"/>
      <c r="AB254" s="161"/>
      <c r="AC254" s="161"/>
      <c r="AD254" s="162"/>
      <c r="AE254" s="161"/>
      <c r="AF254" s="161"/>
      <c r="AG254" s="161"/>
      <c r="AH254" s="162"/>
      <c r="AI254" s="161"/>
      <c r="AJ254" s="161"/>
      <c r="AK254" s="161"/>
      <c r="AL254" s="162"/>
      <c r="AM254" s="161"/>
      <c r="AN254" s="161"/>
      <c r="AO254" s="161"/>
      <c r="AP254" s="162"/>
      <c r="AQ254" s="161"/>
      <c r="AR254" s="161"/>
      <c r="AS254" s="161"/>
      <c r="AT254" s="162"/>
      <c r="AU254" s="161"/>
      <c r="AV254" s="161"/>
      <c r="AW254" s="161"/>
      <c r="AX254" s="162"/>
      <c r="AY254" s="161"/>
      <c r="AZ254" s="161"/>
      <c r="BA254" s="161"/>
      <c r="BB254" s="162"/>
      <c r="BC254" s="161"/>
      <c r="BD254" s="161"/>
      <c r="BE254" s="161"/>
      <c r="BF254" s="162"/>
      <c r="BG254" s="162"/>
      <c r="BH254" s="162"/>
      <c r="BI254" s="161"/>
      <c r="BJ254" s="162"/>
      <c r="BK254" s="162"/>
      <c r="BL254" s="163"/>
      <c r="BM254" s="163"/>
      <c r="BN254" s="163"/>
      <c r="BO254" s="163"/>
      <c r="BP254" s="163"/>
    </row>
    <row r="255" spans="1:68" ht="15.65" customHeight="1">
      <c r="A255" s="259"/>
      <c r="B255" s="260"/>
      <c r="C255" s="259"/>
      <c r="D255" s="261"/>
      <c r="E255" s="256"/>
      <c r="F255" s="256"/>
      <c r="G255" s="256"/>
      <c r="H255" s="262"/>
      <c r="I255" s="262"/>
      <c r="J255" s="263"/>
      <c r="K255" s="263"/>
      <c r="L255" s="263"/>
      <c r="M255" s="263"/>
      <c r="N255" s="263"/>
      <c r="O255" s="263"/>
      <c r="P255" s="263"/>
      <c r="Q255" s="263"/>
      <c r="R255" s="263"/>
      <c r="S255" s="263"/>
      <c r="T255" s="263"/>
      <c r="U255" s="263"/>
      <c r="V255" s="263"/>
      <c r="W255" s="161"/>
      <c r="X255" s="161"/>
      <c r="Y255" s="161"/>
      <c r="Z255" s="162"/>
      <c r="AA255" s="161"/>
      <c r="AB255" s="161"/>
      <c r="AC255" s="161"/>
      <c r="AD255" s="162"/>
      <c r="AE255" s="161"/>
      <c r="AF255" s="161"/>
      <c r="AG255" s="161"/>
      <c r="AH255" s="162"/>
      <c r="AI255" s="161"/>
      <c r="AJ255" s="161"/>
      <c r="AK255" s="161"/>
      <c r="AL255" s="162"/>
      <c r="AM255" s="161"/>
      <c r="AN255" s="161"/>
      <c r="AO255" s="161"/>
      <c r="AP255" s="162"/>
      <c r="AQ255" s="161"/>
      <c r="AR255" s="161"/>
      <c r="AS255" s="161"/>
      <c r="AT255" s="162"/>
      <c r="AU255" s="161"/>
      <c r="AV255" s="161"/>
      <c r="AW255" s="161"/>
      <c r="AX255" s="162"/>
      <c r="AY255" s="161"/>
      <c r="AZ255" s="161"/>
      <c r="BA255" s="161"/>
      <c r="BB255" s="162"/>
      <c r="BC255" s="161"/>
      <c r="BD255" s="161"/>
      <c r="BE255" s="161"/>
      <c r="BF255" s="162"/>
      <c r="BG255" s="162"/>
      <c r="BH255" s="162"/>
      <c r="BI255" s="161"/>
      <c r="BJ255" s="162"/>
      <c r="BK255" s="162"/>
      <c r="BL255" s="163"/>
      <c r="BM255" s="163"/>
      <c r="BN255" s="163"/>
      <c r="BO255" s="163"/>
      <c r="BP255" s="163"/>
    </row>
    <row r="256" spans="1:68" ht="15.65" customHeight="1">
      <c r="A256" s="259"/>
      <c r="B256" s="260"/>
      <c r="C256" s="259"/>
      <c r="D256" s="261"/>
      <c r="E256" s="256"/>
      <c r="F256" s="256"/>
      <c r="G256" s="256"/>
      <c r="H256" s="262"/>
      <c r="I256" s="262"/>
      <c r="J256" s="263"/>
      <c r="K256" s="263"/>
      <c r="L256" s="263"/>
      <c r="M256" s="263"/>
      <c r="N256" s="263"/>
      <c r="O256" s="263"/>
      <c r="P256" s="263"/>
      <c r="Q256" s="263"/>
      <c r="R256" s="263"/>
      <c r="S256" s="263"/>
      <c r="T256" s="263"/>
      <c r="U256" s="263"/>
      <c r="V256" s="263"/>
      <c r="W256" s="161"/>
      <c r="X256" s="161"/>
      <c r="Y256" s="161"/>
      <c r="Z256" s="162"/>
      <c r="AA256" s="161"/>
      <c r="AB256" s="161"/>
      <c r="AC256" s="161"/>
      <c r="AD256" s="162"/>
      <c r="AE256" s="161"/>
      <c r="AF256" s="161"/>
      <c r="AG256" s="161"/>
      <c r="AH256" s="162"/>
      <c r="AI256" s="161"/>
      <c r="AJ256" s="161"/>
      <c r="AK256" s="161"/>
      <c r="AL256" s="162"/>
      <c r="AM256" s="161"/>
      <c r="AN256" s="161"/>
      <c r="AO256" s="161"/>
      <c r="AP256" s="162"/>
      <c r="AQ256" s="161"/>
      <c r="AR256" s="161"/>
      <c r="AS256" s="161"/>
      <c r="AT256" s="162"/>
      <c r="AU256" s="161"/>
      <c r="AV256" s="161"/>
      <c r="AW256" s="161"/>
      <c r="AX256" s="162"/>
      <c r="AY256" s="161"/>
      <c r="AZ256" s="161"/>
      <c r="BA256" s="161"/>
      <c r="BB256" s="162"/>
      <c r="BC256" s="161"/>
      <c r="BD256" s="161"/>
      <c r="BE256" s="161"/>
      <c r="BF256" s="162"/>
      <c r="BG256" s="162"/>
      <c r="BH256" s="162"/>
      <c r="BI256" s="161"/>
      <c r="BJ256" s="162"/>
      <c r="BK256" s="162"/>
      <c r="BL256" s="163"/>
      <c r="BM256" s="163"/>
      <c r="BN256" s="163"/>
      <c r="BO256" s="163"/>
      <c r="BP256" s="163"/>
    </row>
    <row r="257" spans="1:68" ht="15.65" customHeight="1">
      <c r="A257" s="259"/>
      <c r="B257" s="260"/>
      <c r="C257" s="259"/>
      <c r="D257" s="261"/>
      <c r="E257" s="256"/>
      <c r="F257" s="256"/>
      <c r="G257" s="256"/>
      <c r="H257" s="262"/>
      <c r="I257" s="262"/>
      <c r="J257" s="263"/>
      <c r="K257" s="263"/>
      <c r="L257" s="263"/>
      <c r="M257" s="263"/>
      <c r="N257" s="263"/>
      <c r="O257" s="263"/>
      <c r="P257" s="263"/>
      <c r="Q257" s="263"/>
      <c r="R257" s="263"/>
      <c r="S257" s="263"/>
      <c r="T257" s="263"/>
      <c r="U257" s="263"/>
      <c r="V257" s="263"/>
      <c r="W257" s="161"/>
      <c r="X257" s="161"/>
      <c r="Y257" s="161"/>
      <c r="Z257" s="162"/>
      <c r="AA257" s="161"/>
      <c r="AB257" s="161"/>
      <c r="AC257" s="161"/>
      <c r="AD257" s="162"/>
      <c r="AE257" s="161"/>
      <c r="AF257" s="161"/>
      <c r="AG257" s="161"/>
      <c r="AH257" s="162"/>
      <c r="AI257" s="161"/>
      <c r="AJ257" s="161"/>
      <c r="AK257" s="161"/>
      <c r="AL257" s="162"/>
      <c r="AM257" s="161"/>
      <c r="AN257" s="161"/>
      <c r="AO257" s="161"/>
      <c r="AP257" s="162"/>
      <c r="AQ257" s="161"/>
      <c r="AR257" s="161"/>
      <c r="AS257" s="161"/>
      <c r="AT257" s="162"/>
      <c r="AU257" s="161"/>
      <c r="AV257" s="161"/>
      <c r="AW257" s="161"/>
      <c r="AX257" s="162"/>
      <c r="AY257" s="161"/>
      <c r="AZ257" s="161"/>
      <c r="BA257" s="161"/>
      <c r="BB257" s="162"/>
      <c r="BC257" s="161"/>
      <c r="BD257" s="161"/>
      <c r="BE257" s="161"/>
      <c r="BF257" s="162"/>
      <c r="BG257" s="162"/>
      <c r="BH257" s="162"/>
      <c r="BI257" s="161"/>
      <c r="BJ257" s="162"/>
      <c r="BK257" s="162"/>
      <c r="BL257" s="163"/>
      <c r="BM257" s="163"/>
      <c r="BN257" s="163"/>
      <c r="BO257" s="163"/>
      <c r="BP257" s="163"/>
    </row>
    <row r="258" spans="1:68" ht="15.65" customHeight="1">
      <c r="A258" s="259"/>
      <c r="B258" s="260"/>
      <c r="C258" s="259"/>
      <c r="D258" s="261"/>
      <c r="E258" s="256"/>
      <c r="F258" s="256"/>
      <c r="G258" s="256"/>
      <c r="H258" s="262"/>
      <c r="I258" s="262"/>
      <c r="J258" s="263"/>
      <c r="K258" s="263"/>
      <c r="L258" s="263"/>
      <c r="M258" s="263"/>
      <c r="N258" s="263"/>
      <c r="O258" s="263"/>
      <c r="P258" s="263"/>
      <c r="Q258" s="263"/>
      <c r="R258" s="263"/>
      <c r="S258" s="263"/>
      <c r="T258" s="263"/>
      <c r="U258" s="263"/>
      <c r="V258" s="263"/>
      <c r="W258" s="161"/>
      <c r="X258" s="161"/>
      <c r="Y258" s="161"/>
      <c r="Z258" s="162"/>
      <c r="AA258" s="161"/>
      <c r="AB258" s="161"/>
      <c r="AC258" s="161"/>
      <c r="AD258" s="162"/>
      <c r="AE258" s="161"/>
      <c r="AF258" s="161"/>
      <c r="AG258" s="161"/>
      <c r="AH258" s="162"/>
      <c r="AI258" s="161"/>
      <c r="AJ258" s="161"/>
      <c r="AK258" s="161"/>
      <c r="AL258" s="162"/>
      <c r="AM258" s="161"/>
      <c r="AN258" s="161"/>
      <c r="AO258" s="161"/>
      <c r="AP258" s="162"/>
      <c r="AQ258" s="161"/>
      <c r="AR258" s="161"/>
      <c r="AS258" s="161"/>
      <c r="AT258" s="162"/>
      <c r="AU258" s="161"/>
      <c r="AV258" s="161"/>
      <c r="AW258" s="161"/>
      <c r="AX258" s="162"/>
      <c r="AY258" s="161"/>
      <c r="AZ258" s="161"/>
      <c r="BA258" s="161"/>
      <c r="BB258" s="162"/>
      <c r="BC258" s="161"/>
      <c r="BD258" s="161"/>
      <c r="BE258" s="161"/>
      <c r="BF258" s="162"/>
      <c r="BG258" s="162"/>
      <c r="BH258" s="162"/>
      <c r="BI258" s="161"/>
      <c r="BJ258" s="162"/>
      <c r="BK258" s="162"/>
      <c r="BL258" s="163"/>
      <c r="BM258" s="163"/>
      <c r="BN258" s="163"/>
      <c r="BO258" s="163"/>
      <c r="BP258" s="163"/>
    </row>
    <row r="259" spans="1:68" ht="15.65" customHeight="1">
      <c r="A259" s="259"/>
      <c r="B259" s="260"/>
      <c r="C259" s="259"/>
      <c r="D259" s="261"/>
      <c r="E259" s="256"/>
      <c r="F259" s="256"/>
      <c r="G259" s="256"/>
      <c r="H259" s="262"/>
      <c r="I259" s="262"/>
      <c r="J259" s="263"/>
      <c r="K259" s="263"/>
      <c r="L259" s="263"/>
      <c r="M259" s="263"/>
      <c r="N259" s="263"/>
      <c r="O259" s="263"/>
      <c r="P259" s="263"/>
      <c r="Q259" s="263"/>
      <c r="R259" s="263"/>
      <c r="S259" s="263"/>
      <c r="T259" s="263"/>
      <c r="U259" s="263"/>
      <c r="V259" s="263"/>
      <c r="W259" s="161"/>
      <c r="X259" s="161"/>
      <c r="Y259" s="161"/>
      <c r="Z259" s="162"/>
      <c r="AA259" s="161"/>
      <c r="AB259" s="161"/>
      <c r="AC259" s="161"/>
      <c r="AD259" s="162"/>
      <c r="AE259" s="161"/>
      <c r="AF259" s="161"/>
      <c r="AG259" s="161"/>
      <c r="AH259" s="162"/>
      <c r="AI259" s="161"/>
      <c r="AJ259" s="161"/>
      <c r="AK259" s="161"/>
      <c r="AL259" s="162"/>
      <c r="AM259" s="161"/>
      <c r="AN259" s="161"/>
      <c r="AO259" s="161"/>
      <c r="AP259" s="162"/>
      <c r="AQ259" s="161"/>
      <c r="AR259" s="161"/>
      <c r="AS259" s="161"/>
      <c r="AT259" s="162"/>
      <c r="AU259" s="161"/>
      <c r="AV259" s="161"/>
      <c r="AW259" s="161"/>
      <c r="AX259" s="162"/>
      <c r="AY259" s="161"/>
      <c r="AZ259" s="161"/>
      <c r="BA259" s="161"/>
      <c r="BB259" s="162"/>
      <c r="BC259" s="161"/>
      <c r="BD259" s="161"/>
      <c r="BE259" s="161"/>
      <c r="BF259" s="162"/>
      <c r="BG259" s="162"/>
      <c r="BH259" s="162"/>
      <c r="BI259" s="161"/>
      <c r="BJ259" s="162"/>
      <c r="BK259" s="162"/>
      <c r="BL259" s="163"/>
      <c r="BM259" s="163"/>
      <c r="BN259" s="163"/>
      <c r="BO259" s="163"/>
      <c r="BP259" s="163"/>
    </row>
    <row r="260" spans="1:68" ht="15.65" customHeight="1">
      <c r="A260" s="259"/>
      <c r="B260" s="260"/>
      <c r="C260" s="259"/>
      <c r="D260" s="261"/>
      <c r="E260" s="256"/>
      <c r="F260" s="256"/>
      <c r="G260" s="256"/>
      <c r="H260" s="262"/>
      <c r="I260" s="262"/>
      <c r="J260" s="263"/>
      <c r="K260" s="263"/>
      <c r="L260" s="263"/>
      <c r="M260" s="263"/>
      <c r="N260" s="263"/>
      <c r="O260" s="263"/>
      <c r="P260" s="263"/>
      <c r="Q260" s="263"/>
      <c r="R260" s="263"/>
      <c r="S260" s="263"/>
      <c r="T260" s="263"/>
      <c r="U260" s="263"/>
      <c r="V260" s="263"/>
      <c r="W260" s="161"/>
      <c r="X260" s="161"/>
      <c r="Y260" s="161"/>
      <c r="Z260" s="162"/>
      <c r="AA260" s="161"/>
      <c r="AB260" s="161"/>
      <c r="AC260" s="161"/>
      <c r="AD260" s="162"/>
      <c r="AE260" s="161"/>
      <c r="AF260" s="161"/>
      <c r="AG260" s="161"/>
      <c r="AH260" s="162"/>
      <c r="AI260" s="161"/>
      <c r="AJ260" s="161"/>
      <c r="AK260" s="161"/>
      <c r="AL260" s="162"/>
      <c r="AM260" s="161"/>
      <c r="AN260" s="161"/>
      <c r="AO260" s="161"/>
      <c r="AP260" s="162"/>
      <c r="AQ260" s="161"/>
      <c r="AR260" s="161"/>
      <c r="AS260" s="161"/>
      <c r="AT260" s="162"/>
      <c r="AU260" s="161"/>
      <c r="AV260" s="161"/>
      <c r="AW260" s="161"/>
      <c r="AX260" s="162"/>
      <c r="AY260" s="161"/>
      <c r="AZ260" s="161"/>
      <c r="BA260" s="161"/>
      <c r="BB260" s="162"/>
      <c r="BC260" s="161"/>
      <c r="BD260" s="161"/>
      <c r="BE260" s="161"/>
      <c r="BF260" s="162"/>
      <c r="BG260" s="162"/>
      <c r="BH260" s="162"/>
      <c r="BI260" s="161"/>
      <c r="BJ260" s="162"/>
      <c r="BK260" s="162"/>
      <c r="BL260" s="163"/>
      <c r="BM260" s="163"/>
      <c r="BN260" s="163"/>
      <c r="BO260" s="163"/>
      <c r="BP260" s="163"/>
    </row>
    <row r="261" spans="1:68" ht="15.65" customHeight="1">
      <c r="A261" s="259"/>
      <c r="B261" s="260"/>
      <c r="C261" s="259"/>
      <c r="D261" s="261"/>
      <c r="E261" s="256"/>
      <c r="F261" s="256"/>
      <c r="G261" s="256"/>
      <c r="H261" s="262"/>
      <c r="I261" s="262"/>
      <c r="J261" s="263"/>
      <c r="K261" s="263"/>
      <c r="L261" s="263"/>
      <c r="M261" s="263"/>
      <c r="N261" s="263"/>
      <c r="O261" s="263"/>
      <c r="P261" s="263"/>
      <c r="Q261" s="263"/>
      <c r="R261" s="263"/>
      <c r="S261" s="263"/>
      <c r="T261" s="263"/>
      <c r="U261" s="263"/>
      <c r="V261" s="263"/>
      <c r="W261" s="161"/>
      <c r="X261" s="161"/>
      <c r="Y261" s="161"/>
      <c r="Z261" s="162"/>
      <c r="AA261" s="161"/>
      <c r="AB261" s="161"/>
      <c r="AC261" s="161"/>
      <c r="AD261" s="162"/>
      <c r="AE261" s="161"/>
      <c r="AF261" s="161"/>
      <c r="AG261" s="161"/>
      <c r="AH261" s="162"/>
      <c r="AI261" s="161"/>
      <c r="AJ261" s="161"/>
      <c r="AK261" s="161"/>
      <c r="AL261" s="162"/>
      <c r="AM261" s="161"/>
      <c r="AN261" s="161"/>
      <c r="AO261" s="161"/>
      <c r="AP261" s="162"/>
      <c r="AQ261" s="161"/>
      <c r="AR261" s="161"/>
      <c r="AS261" s="161"/>
      <c r="AT261" s="162"/>
      <c r="AU261" s="161"/>
      <c r="AV261" s="161"/>
      <c r="AW261" s="161"/>
      <c r="AX261" s="162"/>
      <c r="AY261" s="161"/>
      <c r="AZ261" s="161"/>
      <c r="BA261" s="161"/>
      <c r="BB261" s="162"/>
      <c r="BC261" s="161"/>
      <c r="BD261" s="161"/>
      <c r="BE261" s="161"/>
      <c r="BF261" s="162"/>
      <c r="BG261" s="162"/>
      <c r="BH261" s="162"/>
      <c r="BI261" s="161"/>
      <c r="BJ261" s="162"/>
      <c r="BK261" s="162"/>
      <c r="BL261" s="163"/>
      <c r="BM261" s="163"/>
      <c r="BN261" s="163"/>
      <c r="BO261" s="163"/>
      <c r="BP261" s="163"/>
    </row>
    <row r="262" spans="1:68" ht="15.65" customHeight="1">
      <c r="A262" s="259"/>
      <c r="B262" s="260"/>
      <c r="C262" s="259"/>
      <c r="D262" s="261"/>
      <c r="E262" s="256"/>
      <c r="F262" s="256"/>
      <c r="G262" s="256"/>
      <c r="H262" s="262"/>
      <c r="I262" s="262"/>
      <c r="J262" s="263"/>
      <c r="K262" s="263"/>
      <c r="L262" s="263"/>
      <c r="M262" s="263"/>
      <c r="N262" s="263"/>
      <c r="O262" s="263"/>
      <c r="P262" s="263"/>
      <c r="Q262" s="263"/>
      <c r="R262" s="263"/>
      <c r="S262" s="263"/>
      <c r="T262" s="263"/>
      <c r="U262" s="263"/>
      <c r="V262" s="263"/>
      <c r="W262" s="161"/>
      <c r="X262" s="161"/>
      <c r="Y262" s="161"/>
      <c r="Z262" s="162"/>
      <c r="AA262" s="161"/>
      <c r="AB262" s="161"/>
      <c r="AC262" s="161"/>
      <c r="AD262" s="162"/>
      <c r="AE262" s="161"/>
      <c r="AF262" s="161"/>
      <c r="AG262" s="161"/>
      <c r="AH262" s="162"/>
      <c r="AI262" s="161"/>
      <c r="AJ262" s="161"/>
      <c r="AK262" s="161"/>
      <c r="AL262" s="162"/>
      <c r="AM262" s="161"/>
      <c r="AN262" s="161"/>
      <c r="AO262" s="161"/>
      <c r="AP262" s="162"/>
      <c r="AQ262" s="161"/>
      <c r="AR262" s="161"/>
      <c r="AS262" s="161"/>
      <c r="AT262" s="162"/>
      <c r="AU262" s="161"/>
      <c r="AV262" s="161"/>
      <c r="AW262" s="161"/>
      <c r="AX262" s="162"/>
      <c r="AY262" s="161"/>
      <c r="AZ262" s="161"/>
      <c r="BA262" s="161"/>
      <c r="BB262" s="162"/>
      <c r="BC262" s="161"/>
      <c r="BD262" s="161"/>
      <c r="BE262" s="161"/>
      <c r="BF262" s="162"/>
      <c r="BG262" s="162"/>
      <c r="BH262" s="162"/>
      <c r="BI262" s="161"/>
      <c r="BJ262" s="162"/>
      <c r="BK262" s="162"/>
      <c r="BL262" s="163"/>
      <c r="BM262" s="163"/>
      <c r="BN262" s="163"/>
      <c r="BO262" s="163"/>
      <c r="BP262" s="163"/>
    </row>
    <row r="263" spans="1:68" ht="15.65" customHeight="1">
      <c r="A263" s="259"/>
      <c r="B263" s="260"/>
      <c r="C263" s="259"/>
      <c r="D263" s="261"/>
      <c r="E263" s="256"/>
      <c r="F263" s="256"/>
      <c r="G263" s="256"/>
      <c r="H263" s="262"/>
      <c r="I263" s="262"/>
      <c r="J263" s="263"/>
      <c r="K263" s="263"/>
      <c r="L263" s="263"/>
      <c r="M263" s="263"/>
      <c r="N263" s="263"/>
      <c r="O263" s="263"/>
      <c r="P263" s="263"/>
      <c r="Q263" s="263"/>
      <c r="R263" s="263"/>
      <c r="S263" s="263"/>
      <c r="T263" s="263"/>
      <c r="U263" s="263"/>
      <c r="V263" s="263"/>
      <c r="W263" s="161"/>
      <c r="X263" s="161"/>
      <c r="Y263" s="161"/>
      <c r="Z263" s="162"/>
      <c r="AA263" s="161"/>
      <c r="AB263" s="161"/>
      <c r="AC263" s="161"/>
      <c r="AD263" s="162"/>
      <c r="AE263" s="161"/>
      <c r="AF263" s="161"/>
      <c r="AG263" s="161"/>
      <c r="AH263" s="162"/>
      <c r="AI263" s="161"/>
      <c r="AJ263" s="161"/>
      <c r="AK263" s="161"/>
      <c r="AL263" s="162"/>
      <c r="AM263" s="161"/>
      <c r="AN263" s="161"/>
      <c r="AO263" s="161"/>
      <c r="AP263" s="162"/>
      <c r="AQ263" s="161"/>
      <c r="AR263" s="161"/>
      <c r="AS263" s="161"/>
      <c r="AT263" s="162"/>
      <c r="AU263" s="161"/>
      <c r="AV263" s="161"/>
      <c r="AW263" s="161"/>
      <c r="AX263" s="162"/>
      <c r="AY263" s="161"/>
      <c r="AZ263" s="161"/>
      <c r="BA263" s="161"/>
      <c r="BB263" s="162"/>
      <c r="BC263" s="161"/>
      <c r="BD263" s="161"/>
      <c r="BE263" s="161"/>
      <c r="BF263" s="162"/>
      <c r="BG263" s="162"/>
      <c r="BH263" s="162"/>
      <c r="BI263" s="161"/>
      <c r="BJ263" s="162"/>
      <c r="BK263" s="162"/>
      <c r="BL263" s="163"/>
      <c r="BM263" s="163"/>
      <c r="BN263" s="163"/>
      <c r="BO263" s="163"/>
      <c r="BP263" s="163"/>
    </row>
    <row r="264" spans="1:68" ht="15.65" customHeight="1">
      <c r="A264" s="259"/>
      <c r="B264" s="260"/>
      <c r="C264" s="259"/>
      <c r="D264" s="261"/>
      <c r="E264" s="256"/>
      <c r="F264" s="256"/>
      <c r="G264" s="256"/>
      <c r="H264" s="262"/>
      <c r="I264" s="262"/>
      <c r="J264" s="263"/>
      <c r="K264" s="263"/>
      <c r="L264" s="263"/>
      <c r="M264" s="263"/>
      <c r="N264" s="263"/>
      <c r="O264" s="263"/>
      <c r="P264" s="263"/>
      <c r="Q264" s="263"/>
      <c r="R264" s="263"/>
      <c r="S264" s="263"/>
      <c r="T264" s="263"/>
      <c r="U264" s="263"/>
      <c r="V264" s="263"/>
      <c r="W264" s="161"/>
      <c r="X264" s="161"/>
      <c r="Y264" s="161"/>
      <c r="Z264" s="162"/>
      <c r="AA264" s="161"/>
      <c r="AB264" s="161"/>
      <c r="AC264" s="161"/>
      <c r="AD264" s="162"/>
      <c r="AE264" s="161"/>
      <c r="AF264" s="161"/>
      <c r="AG264" s="161"/>
      <c r="AH264" s="162"/>
      <c r="AI264" s="161"/>
      <c r="AJ264" s="161"/>
      <c r="AK264" s="161"/>
      <c r="AL264" s="162"/>
      <c r="AM264" s="161"/>
      <c r="AN264" s="161"/>
      <c r="AO264" s="161"/>
      <c r="AP264" s="162"/>
      <c r="AQ264" s="161"/>
      <c r="AR264" s="161"/>
      <c r="AS264" s="161"/>
      <c r="AT264" s="162"/>
      <c r="AU264" s="161"/>
      <c r="AV264" s="161"/>
      <c r="AW264" s="161"/>
      <c r="AX264" s="162"/>
      <c r="AY264" s="161"/>
      <c r="AZ264" s="161"/>
      <c r="BA264" s="161"/>
      <c r="BB264" s="162"/>
      <c r="BC264" s="161"/>
      <c r="BD264" s="161"/>
      <c r="BE264" s="161"/>
      <c r="BF264" s="162"/>
      <c r="BG264" s="162"/>
      <c r="BH264" s="162"/>
      <c r="BI264" s="161"/>
      <c r="BJ264" s="162"/>
      <c r="BK264" s="162"/>
      <c r="BL264" s="163"/>
      <c r="BM264" s="163"/>
      <c r="BN264" s="163"/>
      <c r="BO264" s="163"/>
      <c r="BP264" s="163"/>
    </row>
    <row r="265" spans="1:68" ht="15.65" customHeight="1">
      <c r="A265" s="259"/>
      <c r="B265" s="260"/>
      <c r="C265" s="259"/>
      <c r="D265" s="261"/>
      <c r="E265" s="256"/>
      <c r="F265" s="256"/>
      <c r="G265" s="256"/>
      <c r="H265" s="262"/>
      <c r="I265" s="262"/>
      <c r="J265" s="263"/>
      <c r="K265" s="263"/>
      <c r="L265" s="263"/>
      <c r="M265" s="263"/>
      <c r="N265" s="263"/>
      <c r="O265" s="263"/>
      <c r="P265" s="263"/>
      <c r="Q265" s="263"/>
      <c r="R265" s="263"/>
      <c r="S265" s="263"/>
      <c r="T265" s="263"/>
      <c r="U265" s="263"/>
      <c r="V265" s="263"/>
      <c r="W265" s="161"/>
      <c r="X265" s="161"/>
      <c r="Y265" s="161"/>
      <c r="Z265" s="162"/>
      <c r="AA265" s="161"/>
      <c r="AB265" s="161"/>
      <c r="AC265" s="161"/>
      <c r="AD265" s="162"/>
      <c r="AE265" s="161"/>
      <c r="AF265" s="161"/>
      <c r="AG265" s="161"/>
      <c r="AH265" s="162"/>
      <c r="AI265" s="161"/>
      <c r="AJ265" s="161"/>
      <c r="AK265" s="161"/>
      <c r="AL265" s="162"/>
      <c r="AM265" s="161"/>
      <c r="AN265" s="161"/>
      <c r="AO265" s="161"/>
      <c r="AP265" s="162"/>
      <c r="AQ265" s="161"/>
      <c r="AR265" s="161"/>
      <c r="AS265" s="161"/>
      <c r="AT265" s="162"/>
      <c r="AU265" s="161"/>
      <c r="AV265" s="161"/>
      <c r="AW265" s="161"/>
      <c r="AX265" s="162"/>
      <c r="AY265" s="161"/>
      <c r="AZ265" s="161"/>
      <c r="BA265" s="161"/>
      <c r="BB265" s="162"/>
      <c r="BC265" s="161"/>
      <c r="BD265" s="161"/>
      <c r="BE265" s="161"/>
      <c r="BF265" s="162"/>
      <c r="BG265" s="162"/>
      <c r="BH265" s="162"/>
      <c r="BI265" s="161"/>
      <c r="BJ265" s="162"/>
      <c r="BK265" s="162"/>
      <c r="BL265" s="163"/>
      <c r="BM265" s="163"/>
      <c r="BN265" s="163"/>
      <c r="BO265" s="163"/>
      <c r="BP265" s="163"/>
    </row>
    <row r="266" spans="1:68" ht="15.65" customHeight="1">
      <c r="A266" s="259"/>
      <c r="B266" s="260"/>
      <c r="C266" s="259"/>
      <c r="D266" s="261"/>
      <c r="E266" s="256"/>
      <c r="F266" s="256"/>
      <c r="G266" s="256"/>
      <c r="H266" s="262"/>
      <c r="I266" s="262"/>
      <c r="J266" s="263"/>
      <c r="K266" s="263"/>
      <c r="L266" s="263"/>
      <c r="M266" s="263"/>
      <c r="N266" s="263"/>
      <c r="O266" s="263"/>
      <c r="P266" s="263"/>
      <c r="Q266" s="263"/>
      <c r="R266" s="263"/>
      <c r="S266" s="263"/>
      <c r="T266" s="263"/>
      <c r="U266" s="263"/>
      <c r="V266" s="263"/>
      <c r="W266" s="161"/>
      <c r="X266" s="161"/>
      <c r="Y266" s="161"/>
      <c r="Z266" s="162"/>
      <c r="AA266" s="161"/>
      <c r="AB266" s="161"/>
      <c r="AC266" s="161"/>
      <c r="AD266" s="162"/>
      <c r="AE266" s="161"/>
      <c r="AF266" s="161"/>
      <c r="AG266" s="161"/>
      <c r="AH266" s="162"/>
      <c r="AI266" s="161"/>
      <c r="AJ266" s="161"/>
      <c r="AK266" s="161"/>
      <c r="AL266" s="162"/>
      <c r="AM266" s="161"/>
      <c r="AN266" s="161"/>
      <c r="AO266" s="161"/>
      <c r="AP266" s="162"/>
      <c r="AQ266" s="161"/>
      <c r="AR266" s="161"/>
      <c r="AS266" s="161"/>
      <c r="AT266" s="162"/>
      <c r="AU266" s="161"/>
      <c r="AV266" s="161"/>
      <c r="AW266" s="161"/>
      <c r="AX266" s="162"/>
      <c r="AY266" s="161"/>
      <c r="AZ266" s="161"/>
      <c r="BA266" s="161"/>
      <c r="BB266" s="162"/>
      <c r="BC266" s="161"/>
      <c r="BD266" s="161"/>
      <c r="BE266" s="161"/>
      <c r="BF266" s="162"/>
      <c r="BG266" s="162"/>
      <c r="BH266" s="162"/>
      <c r="BI266" s="161"/>
      <c r="BJ266" s="162"/>
      <c r="BK266" s="162"/>
      <c r="BL266" s="163"/>
      <c r="BM266" s="163"/>
      <c r="BN266" s="163"/>
      <c r="BO266" s="163"/>
      <c r="BP266" s="163"/>
    </row>
    <row r="267" spans="1:68" ht="15.65" customHeight="1">
      <c r="A267" s="259"/>
      <c r="B267" s="260"/>
      <c r="C267" s="259"/>
      <c r="D267" s="261"/>
      <c r="E267" s="256"/>
      <c r="F267" s="256"/>
      <c r="G267" s="256"/>
      <c r="H267" s="262"/>
      <c r="I267" s="262"/>
      <c r="J267" s="263"/>
      <c r="K267" s="263"/>
      <c r="L267" s="263"/>
      <c r="M267" s="263"/>
      <c r="N267" s="263"/>
      <c r="O267" s="263"/>
      <c r="P267" s="263"/>
      <c r="Q267" s="263"/>
      <c r="R267" s="263"/>
      <c r="S267" s="263"/>
      <c r="T267" s="263"/>
      <c r="U267" s="263"/>
      <c r="V267" s="263"/>
      <c r="W267" s="161"/>
      <c r="X267" s="161"/>
      <c r="Y267" s="161"/>
      <c r="Z267" s="162"/>
      <c r="AA267" s="161"/>
      <c r="AB267" s="161"/>
      <c r="AC267" s="161"/>
      <c r="AD267" s="162"/>
      <c r="AE267" s="161"/>
      <c r="AF267" s="161"/>
      <c r="AG267" s="161"/>
      <c r="AH267" s="162"/>
      <c r="AI267" s="161"/>
      <c r="AJ267" s="161"/>
      <c r="AK267" s="161"/>
      <c r="AL267" s="162"/>
      <c r="AM267" s="161"/>
      <c r="AN267" s="161"/>
      <c r="AO267" s="161"/>
      <c r="AP267" s="162"/>
      <c r="AQ267" s="161"/>
      <c r="AR267" s="161"/>
      <c r="AS267" s="161"/>
      <c r="AT267" s="162"/>
      <c r="AU267" s="161"/>
      <c r="AV267" s="161"/>
      <c r="AW267" s="161"/>
      <c r="AX267" s="162"/>
      <c r="AY267" s="161"/>
      <c r="AZ267" s="161"/>
      <c r="BA267" s="161"/>
      <c r="BB267" s="162"/>
      <c r="BC267" s="161"/>
      <c r="BD267" s="161"/>
      <c r="BE267" s="161"/>
      <c r="BF267" s="162"/>
      <c r="BG267" s="162"/>
      <c r="BH267" s="162"/>
      <c r="BI267" s="161"/>
      <c r="BJ267" s="162"/>
      <c r="BK267" s="162"/>
      <c r="BL267" s="163"/>
      <c r="BM267" s="163"/>
      <c r="BN267" s="163"/>
      <c r="BO267" s="163"/>
      <c r="BP267" s="163"/>
    </row>
    <row r="268" spans="1:68" ht="15.65" customHeight="1">
      <c r="A268" s="259"/>
      <c r="B268" s="260"/>
      <c r="C268" s="259"/>
      <c r="D268" s="261"/>
      <c r="E268" s="256"/>
      <c r="F268" s="256"/>
      <c r="G268" s="256"/>
      <c r="H268" s="262"/>
      <c r="I268" s="262"/>
      <c r="J268" s="263"/>
      <c r="K268" s="263"/>
      <c r="L268" s="263"/>
      <c r="M268" s="263"/>
      <c r="N268" s="263"/>
      <c r="O268" s="263"/>
      <c r="P268" s="263"/>
      <c r="Q268" s="263"/>
      <c r="R268" s="263"/>
      <c r="S268" s="263"/>
      <c r="T268" s="263"/>
      <c r="U268" s="263"/>
      <c r="V268" s="263"/>
      <c r="W268" s="161"/>
      <c r="X268" s="161"/>
      <c r="Y268" s="161"/>
      <c r="Z268" s="162"/>
      <c r="AA268" s="161"/>
      <c r="AB268" s="161"/>
      <c r="AC268" s="161"/>
      <c r="AD268" s="162"/>
      <c r="AE268" s="161"/>
      <c r="AF268" s="161"/>
      <c r="AG268" s="161"/>
      <c r="AH268" s="162"/>
      <c r="AI268" s="161"/>
      <c r="AJ268" s="161"/>
      <c r="AK268" s="161"/>
      <c r="AL268" s="162"/>
      <c r="AM268" s="161"/>
      <c r="AN268" s="161"/>
      <c r="AO268" s="161"/>
      <c r="AP268" s="162"/>
      <c r="AQ268" s="161"/>
      <c r="AR268" s="161"/>
      <c r="AS268" s="161"/>
      <c r="AT268" s="162"/>
      <c r="AU268" s="161"/>
      <c r="AV268" s="161"/>
      <c r="AW268" s="161"/>
      <c r="AX268" s="162"/>
      <c r="AY268" s="161"/>
      <c r="AZ268" s="161"/>
      <c r="BA268" s="161"/>
      <c r="BB268" s="162"/>
      <c r="BC268" s="161"/>
      <c r="BD268" s="161"/>
      <c r="BE268" s="161"/>
      <c r="BF268" s="162"/>
      <c r="BG268" s="162"/>
      <c r="BH268" s="162"/>
      <c r="BI268" s="161"/>
      <c r="BJ268" s="162"/>
      <c r="BK268" s="162"/>
      <c r="BL268" s="163"/>
      <c r="BM268" s="163"/>
      <c r="BN268" s="163"/>
      <c r="BO268" s="163"/>
      <c r="BP268" s="163"/>
    </row>
    <row r="269" spans="1:68" ht="15.65" customHeight="1">
      <c r="A269" s="259"/>
      <c r="B269" s="260"/>
      <c r="C269" s="259"/>
      <c r="D269" s="261"/>
      <c r="E269" s="256"/>
      <c r="F269" s="256"/>
      <c r="G269" s="256"/>
      <c r="H269" s="262"/>
      <c r="I269" s="262"/>
      <c r="J269" s="263"/>
      <c r="K269" s="263"/>
      <c r="L269" s="263"/>
      <c r="M269" s="263"/>
      <c r="N269" s="263"/>
      <c r="O269" s="263"/>
      <c r="P269" s="263"/>
      <c r="Q269" s="263"/>
      <c r="R269" s="263"/>
      <c r="S269" s="263"/>
      <c r="T269" s="263"/>
      <c r="U269" s="263"/>
      <c r="V269" s="263"/>
      <c r="W269" s="161"/>
      <c r="X269" s="161"/>
      <c r="Y269" s="161"/>
      <c r="Z269" s="162"/>
      <c r="AA269" s="161"/>
      <c r="AB269" s="161"/>
      <c r="AC269" s="161"/>
      <c r="AD269" s="162"/>
      <c r="AE269" s="161"/>
      <c r="AF269" s="161"/>
      <c r="AG269" s="161"/>
      <c r="AH269" s="162"/>
      <c r="AI269" s="161"/>
      <c r="AJ269" s="161"/>
      <c r="AK269" s="161"/>
      <c r="AL269" s="162"/>
      <c r="AM269" s="161"/>
      <c r="AN269" s="161"/>
      <c r="AO269" s="161"/>
      <c r="AP269" s="162"/>
      <c r="AQ269" s="161"/>
      <c r="AR269" s="161"/>
      <c r="AS269" s="161"/>
      <c r="AT269" s="162"/>
      <c r="AU269" s="161"/>
      <c r="AV269" s="161"/>
      <c r="AW269" s="161"/>
      <c r="AX269" s="162"/>
      <c r="AY269" s="161"/>
      <c r="AZ269" s="161"/>
      <c r="BA269" s="161"/>
      <c r="BB269" s="162"/>
      <c r="BC269" s="161"/>
      <c r="BD269" s="161"/>
      <c r="BE269" s="161"/>
      <c r="BF269" s="162"/>
      <c r="BG269" s="162"/>
      <c r="BH269" s="162"/>
      <c r="BI269" s="161"/>
      <c r="BJ269" s="162"/>
      <c r="BK269" s="162"/>
      <c r="BL269" s="163"/>
      <c r="BM269" s="163"/>
      <c r="BN269" s="163"/>
      <c r="BO269" s="163"/>
      <c r="BP269" s="163"/>
    </row>
    <row r="270" spans="1:68" ht="15.65" customHeight="1">
      <c r="A270" s="259"/>
      <c r="B270" s="260"/>
      <c r="C270" s="259"/>
      <c r="D270" s="261"/>
      <c r="E270" s="256"/>
      <c r="F270" s="256"/>
      <c r="G270" s="256"/>
      <c r="H270" s="262"/>
      <c r="I270" s="262"/>
      <c r="J270" s="263"/>
      <c r="K270" s="263"/>
      <c r="L270" s="263"/>
      <c r="M270" s="263"/>
      <c r="N270" s="263"/>
      <c r="O270" s="263"/>
      <c r="P270" s="263"/>
      <c r="Q270" s="263"/>
      <c r="R270" s="263"/>
      <c r="S270" s="263"/>
      <c r="T270" s="263"/>
      <c r="U270" s="263"/>
      <c r="V270" s="263"/>
      <c r="W270" s="161"/>
      <c r="X270" s="161"/>
      <c r="Y270" s="161"/>
      <c r="Z270" s="162"/>
      <c r="AA270" s="161"/>
      <c r="AB270" s="161"/>
      <c r="AC270" s="161"/>
      <c r="AD270" s="162"/>
      <c r="AE270" s="161"/>
      <c r="AF270" s="161"/>
      <c r="AG270" s="161"/>
      <c r="AH270" s="162"/>
      <c r="AI270" s="161"/>
      <c r="AJ270" s="161"/>
      <c r="AK270" s="161"/>
      <c r="AL270" s="162"/>
      <c r="AM270" s="161"/>
      <c r="AN270" s="161"/>
      <c r="AO270" s="161"/>
      <c r="AP270" s="162"/>
      <c r="AQ270" s="161"/>
      <c r="AR270" s="161"/>
      <c r="AS270" s="161"/>
      <c r="AT270" s="162"/>
      <c r="AU270" s="161"/>
      <c r="AV270" s="161"/>
      <c r="AW270" s="161"/>
      <c r="AX270" s="162"/>
      <c r="AY270" s="161"/>
      <c r="AZ270" s="161"/>
      <c r="BA270" s="161"/>
      <c r="BB270" s="162"/>
      <c r="BC270" s="161"/>
      <c r="BD270" s="161"/>
      <c r="BE270" s="161"/>
      <c r="BF270" s="162"/>
      <c r="BG270" s="162"/>
      <c r="BH270" s="162"/>
      <c r="BI270" s="161"/>
      <c r="BJ270" s="162"/>
      <c r="BK270" s="162"/>
      <c r="BL270" s="163"/>
      <c r="BM270" s="163"/>
      <c r="BN270" s="163"/>
      <c r="BO270" s="163"/>
      <c r="BP270" s="163"/>
    </row>
    <row r="271" spans="1:68" ht="15.65" customHeight="1">
      <c r="A271" s="259"/>
      <c r="B271" s="260"/>
      <c r="C271" s="259"/>
      <c r="D271" s="261"/>
      <c r="E271" s="256"/>
      <c r="F271" s="256"/>
      <c r="G271" s="256"/>
      <c r="H271" s="262"/>
      <c r="I271" s="262"/>
      <c r="J271" s="263"/>
      <c r="K271" s="263"/>
      <c r="L271" s="263"/>
      <c r="M271" s="263"/>
      <c r="N271" s="263"/>
      <c r="O271" s="263"/>
      <c r="P271" s="263"/>
      <c r="Q271" s="263"/>
      <c r="R271" s="263"/>
      <c r="S271" s="263"/>
      <c r="T271" s="263"/>
      <c r="U271" s="263"/>
      <c r="V271" s="263"/>
      <c r="W271" s="161"/>
      <c r="X271" s="161"/>
      <c r="Y271" s="161"/>
      <c r="Z271" s="162"/>
      <c r="AA271" s="161"/>
      <c r="AB271" s="161"/>
      <c r="AC271" s="161"/>
      <c r="AD271" s="162"/>
      <c r="AE271" s="161"/>
      <c r="AF271" s="161"/>
      <c r="AG271" s="161"/>
      <c r="AH271" s="162"/>
      <c r="AI271" s="161"/>
      <c r="AJ271" s="161"/>
      <c r="AK271" s="161"/>
      <c r="AL271" s="162"/>
      <c r="AM271" s="161"/>
      <c r="AN271" s="161"/>
      <c r="AO271" s="161"/>
      <c r="AP271" s="162"/>
      <c r="AQ271" s="161"/>
      <c r="AR271" s="161"/>
      <c r="AS271" s="161"/>
      <c r="AT271" s="162"/>
      <c r="AU271" s="161"/>
      <c r="AV271" s="161"/>
      <c r="AW271" s="161"/>
      <c r="AX271" s="162"/>
      <c r="AY271" s="161"/>
      <c r="AZ271" s="161"/>
      <c r="BA271" s="161"/>
      <c r="BB271" s="162"/>
      <c r="BC271" s="161"/>
      <c r="BD271" s="161"/>
      <c r="BE271" s="161"/>
      <c r="BF271" s="162"/>
      <c r="BG271" s="162"/>
      <c r="BH271" s="162"/>
      <c r="BI271" s="161"/>
      <c r="BJ271" s="162"/>
      <c r="BK271" s="162"/>
      <c r="BL271" s="163"/>
      <c r="BM271" s="163"/>
      <c r="BN271" s="163"/>
      <c r="BO271" s="163"/>
      <c r="BP271" s="163"/>
    </row>
    <row r="272" spans="1:68" ht="15.65" customHeight="1">
      <c r="A272" s="259"/>
      <c r="B272" s="260"/>
      <c r="C272" s="259"/>
      <c r="D272" s="261"/>
      <c r="E272" s="256"/>
      <c r="F272" s="256"/>
      <c r="G272" s="256"/>
      <c r="H272" s="262"/>
      <c r="I272" s="262"/>
      <c r="J272" s="263"/>
      <c r="K272" s="263"/>
      <c r="L272" s="263"/>
      <c r="M272" s="263"/>
      <c r="N272" s="263"/>
      <c r="O272" s="263"/>
      <c r="P272" s="263"/>
      <c r="Q272" s="263"/>
      <c r="R272" s="263"/>
      <c r="S272" s="263"/>
      <c r="T272" s="263"/>
      <c r="U272" s="263"/>
      <c r="V272" s="263"/>
      <c r="W272" s="161"/>
      <c r="X272" s="161"/>
      <c r="Y272" s="161"/>
      <c r="Z272" s="162"/>
      <c r="AA272" s="161"/>
      <c r="AB272" s="161"/>
      <c r="AC272" s="161"/>
      <c r="AD272" s="162"/>
      <c r="AE272" s="161"/>
      <c r="AF272" s="161"/>
      <c r="AG272" s="161"/>
      <c r="AH272" s="162"/>
      <c r="AI272" s="161"/>
      <c r="AJ272" s="161"/>
      <c r="AK272" s="161"/>
      <c r="AL272" s="162"/>
      <c r="AM272" s="161"/>
      <c r="AN272" s="161"/>
      <c r="AO272" s="161"/>
      <c r="AP272" s="162"/>
      <c r="AQ272" s="161"/>
      <c r="AR272" s="161"/>
      <c r="AS272" s="161"/>
      <c r="AT272" s="162"/>
      <c r="AU272" s="161"/>
      <c r="AV272" s="161"/>
      <c r="AW272" s="161"/>
      <c r="AX272" s="162"/>
      <c r="AY272" s="161"/>
      <c r="AZ272" s="161"/>
      <c r="BA272" s="161"/>
      <c r="BB272" s="162"/>
      <c r="BC272" s="161"/>
      <c r="BD272" s="161"/>
      <c r="BE272" s="161"/>
      <c r="BF272" s="162"/>
      <c r="BG272" s="162"/>
      <c r="BH272" s="162"/>
      <c r="BI272" s="161"/>
      <c r="BJ272" s="162"/>
      <c r="BK272" s="162"/>
      <c r="BL272" s="163"/>
      <c r="BM272" s="163"/>
      <c r="BN272" s="163"/>
      <c r="BO272" s="163"/>
      <c r="BP272" s="163"/>
    </row>
    <row r="273" spans="1:68" ht="15.65" customHeight="1">
      <c r="A273" s="259"/>
      <c r="B273" s="260"/>
      <c r="C273" s="259"/>
      <c r="D273" s="261"/>
      <c r="E273" s="256"/>
      <c r="F273" s="256"/>
      <c r="G273" s="256"/>
      <c r="H273" s="262"/>
      <c r="I273" s="262"/>
      <c r="J273" s="263"/>
      <c r="K273" s="263"/>
      <c r="L273" s="263"/>
      <c r="M273" s="263"/>
      <c r="N273" s="263"/>
      <c r="O273" s="263"/>
      <c r="P273" s="263"/>
      <c r="Q273" s="263"/>
      <c r="R273" s="263"/>
      <c r="S273" s="263"/>
      <c r="T273" s="263"/>
      <c r="U273" s="263"/>
      <c r="V273" s="263"/>
      <c r="W273" s="161"/>
      <c r="X273" s="161"/>
      <c r="Y273" s="161"/>
      <c r="Z273" s="162"/>
      <c r="AA273" s="161"/>
      <c r="AB273" s="161"/>
      <c r="AC273" s="161"/>
      <c r="AD273" s="162"/>
      <c r="AE273" s="161"/>
      <c r="AF273" s="161"/>
      <c r="AG273" s="161"/>
      <c r="AH273" s="162"/>
      <c r="AI273" s="161"/>
      <c r="AJ273" s="161"/>
      <c r="AK273" s="161"/>
      <c r="AL273" s="162"/>
      <c r="AM273" s="161"/>
      <c r="AN273" s="161"/>
      <c r="AO273" s="161"/>
      <c r="AP273" s="162"/>
      <c r="AQ273" s="161"/>
      <c r="AR273" s="161"/>
      <c r="AS273" s="161"/>
      <c r="AT273" s="162"/>
      <c r="AU273" s="161"/>
      <c r="AV273" s="161"/>
      <c r="AW273" s="161"/>
      <c r="AX273" s="162"/>
      <c r="AY273" s="161"/>
      <c r="AZ273" s="161"/>
      <c r="BA273" s="161"/>
      <c r="BB273" s="162"/>
      <c r="BC273" s="161"/>
      <c r="BD273" s="161"/>
      <c r="BE273" s="161"/>
      <c r="BF273" s="162"/>
      <c r="BG273" s="162"/>
      <c r="BH273" s="162"/>
      <c r="BI273" s="161"/>
      <c r="BJ273" s="162"/>
      <c r="BK273" s="162"/>
      <c r="BL273" s="163"/>
      <c r="BM273" s="163"/>
      <c r="BN273" s="163"/>
      <c r="BO273" s="163"/>
      <c r="BP273" s="163"/>
    </row>
    <row r="274" spans="1:68" ht="15.65" customHeight="1">
      <c r="A274" s="259"/>
      <c r="B274" s="260"/>
      <c r="C274" s="259"/>
      <c r="D274" s="261"/>
      <c r="E274" s="256"/>
      <c r="F274" s="256"/>
      <c r="G274" s="256"/>
      <c r="H274" s="262"/>
      <c r="I274" s="262"/>
      <c r="J274" s="263"/>
      <c r="K274" s="263"/>
      <c r="L274" s="263"/>
      <c r="M274" s="263"/>
      <c r="N274" s="263"/>
      <c r="O274" s="263"/>
      <c r="P274" s="263"/>
      <c r="Q274" s="263"/>
      <c r="R274" s="263"/>
      <c r="S274" s="263"/>
      <c r="T274" s="263"/>
      <c r="U274" s="263"/>
      <c r="V274" s="263"/>
      <c r="W274" s="161"/>
      <c r="X274" s="161"/>
      <c r="Y274" s="161"/>
      <c r="Z274" s="162"/>
      <c r="AA274" s="161"/>
      <c r="AB274" s="161"/>
      <c r="AC274" s="161"/>
      <c r="AD274" s="162"/>
      <c r="AE274" s="161"/>
      <c r="AF274" s="161"/>
      <c r="AG274" s="161"/>
      <c r="AH274" s="162"/>
      <c r="AI274" s="161"/>
      <c r="AJ274" s="161"/>
      <c r="AK274" s="161"/>
      <c r="AL274" s="162"/>
      <c r="AM274" s="161"/>
      <c r="AN274" s="161"/>
      <c r="AO274" s="161"/>
      <c r="AP274" s="162"/>
      <c r="AQ274" s="161"/>
      <c r="AR274" s="161"/>
      <c r="AS274" s="161"/>
      <c r="AT274" s="162"/>
      <c r="AU274" s="161"/>
      <c r="AV274" s="161"/>
      <c r="AW274" s="161"/>
      <c r="AX274" s="162"/>
      <c r="AY274" s="161"/>
      <c r="AZ274" s="161"/>
      <c r="BA274" s="161"/>
      <c r="BB274" s="162"/>
      <c r="BC274" s="161"/>
      <c r="BD274" s="161"/>
      <c r="BE274" s="161"/>
      <c r="BF274" s="162"/>
      <c r="BG274" s="162"/>
      <c r="BH274" s="162"/>
      <c r="BI274" s="161"/>
      <c r="BJ274" s="162"/>
      <c r="BK274" s="162"/>
      <c r="BL274" s="163"/>
      <c r="BM274" s="163"/>
      <c r="BN274" s="163"/>
      <c r="BO274" s="163"/>
      <c r="BP274" s="163"/>
    </row>
    <row r="275" spans="1:68" ht="15.65" customHeight="1">
      <c r="A275" s="259"/>
      <c r="B275" s="260"/>
      <c r="C275" s="259"/>
      <c r="D275" s="261"/>
      <c r="E275" s="256"/>
      <c r="F275" s="256"/>
      <c r="G275" s="256"/>
      <c r="H275" s="262"/>
      <c r="I275" s="262"/>
      <c r="J275" s="263"/>
      <c r="K275" s="263"/>
      <c r="L275" s="263"/>
      <c r="M275" s="263"/>
      <c r="N275" s="263"/>
      <c r="O275" s="263"/>
      <c r="P275" s="263"/>
      <c r="Q275" s="263"/>
      <c r="R275" s="263"/>
      <c r="S275" s="263"/>
      <c r="T275" s="263"/>
      <c r="U275" s="263"/>
      <c r="V275" s="263"/>
      <c r="W275" s="161"/>
      <c r="X275" s="161"/>
      <c r="Y275" s="161"/>
      <c r="Z275" s="162"/>
      <c r="AA275" s="161"/>
      <c r="AB275" s="161"/>
      <c r="AC275" s="161"/>
      <c r="AD275" s="162"/>
      <c r="AE275" s="161"/>
      <c r="AF275" s="161"/>
      <c r="AG275" s="161"/>
      <c r="AH275" s="162"/>
      <c r="AI275" s="161"/>
      <c r="AJ275" s="161"/>
      <c r="AK275" s="161"/>
      <c r="AL275" s="162"/>
      <c r="AM275" s="161"/>
      <c r="AN275" s="161"/>
      <c r="AO275" s="161"/>
      <c r="AP275" s="162"/>
      <c r="AQ275" s="161"/>
      <c r="AR275" s="161"/>
      <c r="AS275" s="161"/>
      <c r="AT275" s="162"/>
      <c r="AU275" s="161"/>
      <c r="AV275" s="161"/>
      <c r="AW275" s="161"/>
      <c r="AX275" s="162"/>
      <c r="AY275" s="161"/>
      <c r="AZ275" s="161"/>
      <c r="BA275" s="161"/>
      <c r="BB275" s="162"/>
      <c r="BC275" s="161"/>
      <c r="BD275" s="161"/>
      <c r="BE275" s="161"/>
      <c r="BF275" s="162"/>
      <c r="BG275" s="162"/>
      <c r="BH275" s="162"/>
      <c r="BI275" s="161"/>
      <c r="BJ275" s="162"/>
      <c r="BK275" s="162"/>
      <c r="BL275" s="163"/>
      <c r="BM275" s="163"/>
      <c r="BN275" s="163"/>
      <c r="BO275" s="163"/>
      <c r="BP275" s="163"/>
    </row>
    <row r="276" spans="1:68" ht="15.65" customHeight="1">
      <c r="A276" s="259"/>
      <c r="B276" s="260"/>
      <c r="C276" s="259"/>
      <c r="D276" s="261"/>
      <c r="E276" s="256"/>
      <c r="F276" s="256"/>
      <c r="G276" s="256"/>
      <c r="H276" s="262"/>
      <c r="I276" s="262"/>
      <c r="J276" s="263"/>
      <c r="K276" s="263"/>
      <c r="L276" s="263"/>
      <c r="M276" s="263"/>
      <c r="N276" s="263"/>
      <c r="O276" s="263"/>
      <c r="P276" s="263"/>
      <c r="Q276" s="263"/>
      <c r="R276" s="263"/>
      <c r="S276" s="263"/>
      <c r="T276" s="263"/>
      <c r="U276" s="263"/>
      <c r="V276" s="263"/>
      <c r="W276" s="161"/>
      <c r="X276" s="161"/>
      <c r="Y276" s="161"/>
      <c r="Z276" s="162"/>
      <c r="AA276" s="161"/>
      <c r="AB276" s="161"/>
      <c r="AC276" s="161"/>
      <c r="AD276" s="162"/>
      <c r="AE276" s="161"/>
      <c r="AF276" s="161"/>
      <c r="AG276" s="161"/>
      <c r="AH276" s="162"/>
      <c r="AI276" s="161"/>
      <c r="AJ276" s="161"/>
      <c r="AK276" s="161"/>
      <c r="AL276" s="162"/>
      <c r="AM276" s="161"/>
      <c r="AN276" s="161"/>
      <c r="AO276" s="161"/>
      <c r="AP276" s="162"/>
      <c r="AQ276" s="161"/>
      <c r="AR276" s="161"/>
      <c r="AS276" s="161"/>
      <c r="AT276" s="162"/>
      <c r="AU276" s="161"/>
      <c r="AV276" s="161"/>
      <c r="AW276" s="161"/>
      <c r="AX276" s="162"/>
      <c r="AY276" s="161"/>
      <c r="AZ276" s="161"/>
      <c r="BA276" s="161"/>
      <c r="BB276" s="162"/>
      <c r="BC276" s="161"/>
      <c r="BD276" s="161"/>
      <c r="BE276" s="161"/>
      <c r="BF276" s="162"/>
      <c r="BG276" s="162"/>
      <c r="BH276" s="162"/>
      <c r="BI276" s="161"/>
      <c r="BJ276" s="162"/>
      <c r="BK276" s="162"/>
      <c r="BL276" s="163"/>
      <c r="BM276" s="163"/>
      <c r="BN276" s="163"/>
      <c r="BO276" s="163"/>
      <c r="BP276" s="163"/>
    </row>
    <row r="277" spans="1:68" ht="15.65" customHeight="1">
      <c r="A277" s="259"/>
      <c r="B277" s="260"/>
      <c r="C277" s="259"/>
      <c r="D277" s="261"/>
      <c r="E277" s="256"/>
      <c r="F277" s="256"/>
      <c r="G277" s="256"/>
      <c r="H277" s="262"/>
      <c r="I277" s="262"/>
      <c r="J277" s="263"/>
      <c r="K277" s="263"/>
      <c r="L277" s="263"/>
      <c r="M277" s="263"/>
      <c r="N277" s="263"/>
      <c r="O277" s="263"/>
      <c r="P277" s="263"/>
      <c r="Q277" s="263"/>
      <c r="R277" s="263"/>
      <c r="S277" s="263"/>
      <c r="T277" s="263"/>
      <c r="U277" s="263"/>
      <c r="V277" s="263"/>
      <c r="W277" s="161"/>
      <c r="X277" s="161"/>
      <c r="Y277" s="161"/>
      <c r="Z277" s="162"/>
      <c r="AA277" s="161"/>
      <c r="AB277" s="161"/>
      <c r="AC277" s="161"/>
      <c r="AD277" s="162"/>
      <c r="AE277" s="161"/>
      <c r="AF277" s="161"/>
      <c r="AG277" s="161"/>
      <c r="AH277" s="162"/>
      <c r="AI277" s="161"/>
      <c r="AJ277" s="161"/>
      <c r="AK277" s="161"/>
      <c r="AL277" s="162"/>
      <c r="AM277" s="161"/>
      <c r="AN277" s="161"/>
      <c r="AO277" s="161"/>
      <c r="AP277" s="162"/>
      <c r="AQ277" s="161"/>
      <c r="AR277" s="161"/>
      <c r="AS277" s="161"/>
      <c r="AT277" s="162"/>
      <c r="AU277" s="161"/>
      <c r="AV277" s="161"/>
      <c r="AW277" s="161"/>
      <c r="AX277" s="162"/>
      <c r="AY277" s="161"/>
      <c r="AZ277" s="161"/>
      <c r="BA277" s="161"/>
      <c r="BB277" s="162"/>
      <c r="BC277" s="161"/>
      <c r="BD277" s="161"/>
      <c r="BE277" s="161"/>
      <c r="BF277" s="162"/>
      <c r="BG277" s="162"/>
      <c r="BH277" s="162"/>
      <c r="BI277" s="161"/>
      <c r="BJ277" s="162"/>
      <c r="BK277" s="162"/>
      <c r="BL277" s="163"/>
      <c r="BM277" s="163"/>
      <c r="BN277" s="163"/>
      <c r="BO277" s="163"/>
      <c r="BP277" s="163"/>
    </row>
    <row r="278" spans="1:68" ht="15.65" customHeight="1">
      <c r="A278" s="259"/>
      <c r="B278" s="260"/>
      <c r="C278" s="259"/>
      <c r="D278" s="261"/>
      <c r="E278" s="256"/>
      <c r="F278" s="256"/>
      <c r="G278" s="256"/>
      <c r="H278" s="262"/>
      <c r="I278" s="262"/>
      <c r="J278" s="263"/>
      <c r="K278" s="263"/>
      <c r="L278" s="263"/>
      <c r="M278" s="263"/>
      <c r="N278" s="263"/>
      <c r="O278" s="263"/>
      <c r="P278" s="263"/>
      <c r="Q278" s="263"/>
      <c r="R278" s="263"/>
      <c r="S278" s="263"/>
      <c r="T278" s="263"/>
      <c r="U278" s="263"/>
      <c r="V278" s="263"/>
      <c r="W278" s="161"/>
      <c r="X278" s="161"/>
      <c r="Y278" s="161"/>
      <c r="Z278" s="162"/>
      <c r="AA278" s="161"/>
      <c r="AB278" s="161"/>
      <c r="AC278" s="161"/>
      <c r="AD278" s="162"/>
      <c r="AE278" s="161"/>
      <c r="AF278" s="161"/>
      <c r="AG278" s="161"/>
      <c r="AH278" s="162"/>
      <c r="AI278" s="161"/>
      <c r="AJ278" s="161"/>
      <c r="AK278" s="161"/>
      <c r="AL278" s="162"/>
      <c r="AM278" s="161"/>
      <c r="AN278" s="161"/>
      <c r="AO278" s="161"/>
      <c r="AP278" s="162"/>
      <c r="AQ278" s="161"/>
      <c r="AR278" s="161"/>
      <c r="AS278" s="161"/>
      <c r="AT278" s="162"/>
      <c r="AU278" s="161"/>
      <c r="AV278" s="161"/>
      <c r="AW278" s="161"/>
      <c r="AX278" s="162"/>
      <c r="AY278" s="161"/>
      <c r="AZ278" s="161"/>
      <c r="BA278" s="161"/>
      <c r="BB278" s="162"/>
      <c r="BC278" s="161"/>
      <c r="BD278" s="161"/>
      <c r="BE278" s="161"/>
      <c r="BF278" s="162"/>
      <c r="BG278" s="162"/>
      <c r="BH278" s="162"/>
      <c r="BI278" s="161"/>
      <c r="BJ278" s="162"/>
      <c r="BK278" s="162"/>
      <c r="BL278" s="163"/>
      <c r="BM278" s="163"/>
      <c r="BN278" s="163"/>
      <c r="BO278" s="163"/>
      <c r="BP278" s="163"/>
    </row>
    <row r="279" spans="1:68" ht="15.65" customHeight="1">
      <c r="A279" s="259"/>
      <c r="B279" s="260"/>
      <c r="C279" s="259"/>
      <c r="D279" s="261"/>
      <c r="E279" s="256"/>
      <c r="F279" s="256"/>
      <c r="G279" s="256"/>
      <c r="H279" s="262"/>
      <c r="I279" s="262"/>
      <c r="J279" s="263"/>
      <c r="K279" s="263"/>
      <c r="L279" s="263"/>
      <c r="M279" s="263"/>
      <c r="N279" s="263"/>
      <c r="O279" s="263"/>
      <c r="P279" s="263"/>
      <c r="Q279" s="263"/>
      <c r="R279" s="263"/>
      <c r="S279" s="263"/>
      <c r="T279" s="263"/>
      <c r="U279" s="263"/>
      <c r="V279" s="263"/>
      <c r="W279" s="161"/>
      <c r="X279" s="161"/>
      <c r="Y279" s="161"/>
      <c r="Z279" s="162"/>
      <c r="AA279" s="161"/>
      <c r="AB279" s="161"/>
      <c r="AC279" s="161"/>
      <c r="AD279" s="162"/>
      <c r="AE279" s="161"/>
      <c r="AF279" s="161"/>
      <c r="AG279" s="161"/>
      <c r="AH279" s="162"/>
      <c r="AI279" s="161"/>
      <c r="AJ279" s="161"/>
      <c r="AK279" s="161"/>
      <c r="AL279" s="162"/>
      <c r="AM279" s="161"/>
      <c r="AN279" s="161"/>
      <c r="AO279" s="161"/>
      <c r="AP279" s="162"/>
      <c r="AQ279" s="161"/>
      <c r="AR279" s="161"/>
      <c r="AS279" s="161"/>
      <c r="AT279" s="162"/>
      <c r="AU279" s="161"/>
      <c r="AV279" s="161"/>
      <c r="AW279" s="161"/>
      <c r="AX279" s="162"/>
      <c r="AY279" s="161"/>
      <c r="AZ279" s="161"/>
      <c r="BA279" s="161"/>
      <c r="BB279" s="162"/>
      <c r="BC279" s="161"/>
      <c r="BD279" s="161"/>
      <c r="BE279" s="161"/>
      <c r="BF279" s="162"/>
      <c r="BG279" s="162"/>
      <c r="BH279" s="162"/>
      <c r="BI279" s="161"/>
      <c r="BJ279" s="162"/>
      <c r="BK279" s="162"/>
      <c r="BL279" s="163"/>
      <c r="BM279" s="163"/>
      <c r="BN279" s="163"/>
      <c r="BO279" s="163"/>
      <c r="BP279" s="163"/>
    </row>
    <row r="280" spans="1:68" ht="15.65" customHeight="1">
      <c r="A280" s="259"/>
      <c r="B280" s="260"/>
      <c r="C280" s="259"/>
      <c r="D280" s="261"/>
      <c r="E280" s="256"/>
      <c r="F280" s="256"/>
      <c r="G280" s="256"/>
      <c r="H280" s="262"/>
      <c r="I280" s="262"/>
      <c r="J280" s="263"/>
      <c r="K280" s="263"/>
      <c r="L280" s="263"/>
      <c r="M280" s="263"/>
      <c r="N280" s="263"/>
      <c r="O280" s="263"/>
      <c r="P280" s="263"/>
      <c r="Q280" s="263"/>
      <c r="R280" s="263"/>
      <c r="S280" s="263"/>
      <c r="T280" s="263"/>
      <c r="U280" s="263"/>
      <c r="V280" s="263"/>
      <c r="W280" s="161"/>
      <c r="X280" s="161"/>
      <c r="Y280" s="161"/>
      <c r="Z280" s="162"/>
      <c r="AA280" s="161"/>
      <c r="AB280" s="161"/>
      <c r="AC280" s="161"/>
      <c r="AD280" s="162"/>
      <c r="AE280" s="161"/>
      <c r="AF280" s="161"/>
      <c r="AG280" s="161"/>
      <c r="AH280" s="162"/>
      <c r="AI280" s="161"/>
      <c r="AJ280" s="161"/>
      <c r="AK280" s="161"/>
      <c r="AL280" s="162"/>
      <c r="AM280" s="161"/>
      <c r="AN280" s="161"/>
      <c r="AO280" s="161"/>
      <c r="AP280" s="162"/>
      <c r="AQ280" s="161"/>
      <c r="AR280" s="161"/>
      <c r="AS280" s="161"/>
      <c r="AT280" s="162"/>
      <c r="AU280" s="161"/>
      <c r="AV280" s="161"/>
      <c r="AW280" s="161"/>
      <c r="AX280" s="162"/>
      <c r="AY280" s="161"/>
      <c r="AZ280" s="161"/>
      <c r="BA280" s="161"/>
      <c r="BB280" s="162"/>
      <c r="BC280" s="161"/>
      <c r="BD280" s="161"/>
      <c r="BE280" s="161"/>
      <c r="BF280" s="162"/>
      <c r="BG280" s="162"/>
      <c r="BH280" s="162"/>
      <c r="BI280" s="161"/>
      <c r="BJ280" s="162"/>
      <c r="BK280" s="162"/>
      <c r="BL280" s="163"/>
      <c r="BM280" s="163"/>
      <c r="BN280" s="163"/>
      <c r="BO280" s="163"/>
      <c r="BP280" s="163"/>
    </row>
    <row r="281" spans="1:68" ht="15.65" customHeight="1">
      <c r="A281" s="259"/>
      <c r="B281" s="260"/>
      <c r="C281" s="259"/>
      <c r="D281" s="261"/>
      <c r="E281" s="256"/>
      <c r="F281" s="256"/>
      <c r="G281" s="256"/>
      <c r="H281" s="262"/>
      <c r="I281" s="262"/>
      <c r="J281" s="263"/>
      <c r="K281" s="263"/>
      <c r="L281" s="263"/>
      <c r="M281" s="263"/>
      <c r="N281" s="263"/>
      <c r="O281" s="263"/>
      <c r="P281" s="263"/>
      <c r="Q281" s="263"/>
      <c r="R281" s="263"/>
      <c r="S281" s="263"/>
      <c r="T281" s="263"/>
      <c r="U281" s="263"/>
      <c r="V281" s="263"/>
      <c r="W281" s="161"/>
      <c r="X281" s="161"/>
      <c r="Y281" s="161"/>
      <c r="Z281" s="162"/>
      <c r="AA281" s="161"/>
      <c r="AB281" s="161"/>
      <c r="AC281" s="161"/>
      <c r="AD281" s="162"/>
      <c r="AE281" s="161"/>
      <c r="AF281" s="161"/>
      <c r="AG281" s="161"/>
      <c r="AH281" s="162"/>
      <c r="AI281" s="161"/>
      <c r="AJ281" s="161"/>
      <c r="AK281" s="161"/>
      <c r="AL281" s="162"/>
      <c r="AM281" s="161"/>
      <c r="AN281" s="161"/>
      <c r="AO281" s="161"/>
      <c r="AP281" s="162"/>
      <c r="AQ281" s="161"/>
      <c r="AR281" s="161"/>
      <c r="AS281" s="161"/>
      <c r="AT281" s="162"/>
      <c r="AU281" s="161"/>
      <c r="AV281" s="161"/>
      <c r="AW281" s="161"/>
      <c r="AX281" s="162"/>
      <c r="AY281" s="161"/>
      <c r="AZ281" s="161"/>
      <c r="BA281" s="161"/>
      <c r="BB281" s="162"/>
      <c r="BC281" s="161"/>
      <c r="BD281" s="161"/>
      <c r="BE281" s="161"/>
      <c r="BF281" s="162"/>
      <c r="BG281" s="162"/>
      <c r="BH281" s="162"/>
      <c r="BI281" s="161"/>
      <c r="BJ281" s="162"/>
      <c r="BK281" s="162"/>
      <c r="BL281" s="163"/>
      <c r="BM281" s="163"/>
      <c r="BN281" s="163"/>
      <c r="BO281" s="163"/>
      <c r="BP281" s="163"/>
    </row>
    <row r="282" spans="1:68" ht="15.65" customHeight="1">
      <c r="A282" s="259"/>
      <c r="B282" s="260"/>
      <c r="C282" s="259"/>
      <c r="D282" s="261"/>
      <c r="E282" s="256"/>
      <c r="F282" s="256"/>
      <c r="G282" s="256"/>
      <c r="H282" s="262"/>
      <c r="I282" s="262"/>
      <c r="J282" s="263"/>
      <c r="K282" s="263"/>
      <c r="L282" s="263"/>
      <c r="M282" s="263"/>
      <c r="N282" s="263"/>
      <c r="O282" s="263"/>
      <c r="P282" s="263"/>
      <c r="Q282" s="263"/>
      <c r="R282" s="263"/>
      <c r="S282" s="263"/>
      <c r="T282" s="263"/>
      <c r="U282" s="263"/>
      <c r="V282" s="263"/>
      <c r="W282" s="161"/>
      <c r="X282" s="161"/>
      <c r="Y282" s="161"/>
      <c r="Z282" s="162"/>
      <c r="AA282" s="161"/>
      <c r="AB282" s="161"/>
      <c r="AC282" s="161"/>
      <c r="AD282" s="162"/>
      <c r="AE282" s="161"/>
      <c r="AF282" s="161"/>
      <c r="AG282" s="161"/>
      <c r="AH282" s="162"/>
      <c r="AI282" s="161"/>
      <c r="AJ282" s="161"/>
      <c r="AK282" s="161"/>
      <c r="AL282" s="162"/>
      <c r="AM282" s="161"/>
      <c r="AN282" s="161"/>
      <c r="AO282" s="161"/>
      <c r="AP282" s="162"/>
      <c r="AQ282" s="161"/>
      <c r="AR282" s="161"/>
      <c r="AS282" s="161"/>
      <c r="AT282" s="162"/>
      <c r="AU282" s="161"/>
      <c r="AV282" s="161"/>
      <c r="AW282" s="161"/>
      <c r="AX282" s="162"/>
      <c r="AY282" s="161"/>
      <c r="AZ282" s="161"/>
      <c r="BA282" s="161"/>
      <c r="BB282" s="162"/>
      <c r="BC282" s="161"/>
      <c r="BD282" s="161"/>
      <c r="BE282" s="161"/>
      <c r="BF282" s="162"/>
      <c r="BG282" s="162"/>
      <c r="BH282" s="162"/>
      <c r="BI282" s="161"/>
      <c r="BJ282" s="162"/>
      <c r="BK282" s="162"/>
      <c r="BL282" s="163"/>
      <c r="BM282" s="163"/>
      <c r="BN282" s="163"/>
      <c r="BO282" s="163"/>
      <c r="BP282" s="163"/>
    </row>
    <row r="283" spans="1:68" ht="15.65" customHeight="1">
      <c r="A283" s="259"/>
      <c r="B283" s="260"/>
      <c r="C283" s="259"/>
      <c r="D283" s="261"/>
      <c r="E283" s="256"/>
      <c r="F283" s="256"/>
      <c r="G283" s="256"/>
      <c r="H283" s="262"/>
      <c r="I283" s="262"/>
      <c r="J283" s="263"/>
      <c r="K283" s="263"/>
      <c r="L283" s="263"/>
      <c r="M283" s="263"/>
      <c r="N283" s="263"/>
      <c r="O283" s="263"/>
      <c r="P283" s="263"/>
      <c r="Q283" s="263"/>
      <c r="R283" s="263"/>
      <c r="S283" s="263"/>
      <c r="T283" s="263"/>
      <c r="U283" s="263"/>
      <c r="V283" s="263"/>
      <c r="W283" s="161"/>
      <c r="X283" s="161"/>
      <c r="Y283" s="161"/>
      <c r="Z283" s="162"/>
      <c r="AA283" s="161"/>
      <c r="AB283" s="161"/>
      <c r="AC283" s="161"/>
      <c r="AD283" s="162"/>
      <c r="AE283" s="161"/>
      <c r="AF283" s="161"/>
      <c r="AG283" s="161"/>
      <c r="AH283" s="162"/>
      <c r="AI283" s="161"/>
      <c r="AJ283" s="161"/>
      <c r="AK283" s="161"/>
      <c r="AL283" s="162"/>
      <c r="AM283" s="161"/>
      <c r="AN283" s="161"/>
      <c r="AO283" s="161"/>
      <c r="AP283" s="162"/>
      <c r="AQ283" s="161"/>
      <c r="AR283" s="161"/>
      <c r="AS283" s="161"/>
      <c r="AT283" s="162"/>
      <c r="AU283" s="161"/>
      <c r="AV283" s="161"/>
      <c r="AW283" s="161"/>
      <c r="AX283" s="162"/>
      <c r="AY283" s="161"/>
      <c r="AZ283" s="161"/>
      <c r="BA283" s="161"/>
      <c r="BB283" s="162"/>
      <c r="BC283" s="161"/>
      <c r="BD283" s="161"/>
      <c r="BE283" s="161"/>
      <c r="BF283" s="162"/>
      <c r="BG283" s="162"/>
      <c r="BH283" s="162"/>
      <c r="BI283" s="161"/>
      <c r="BJ283" s="162"/>
      <c r="BK283" s="162"/>
      <c r="BL283" s="163"/>
      <c r="BM283" s="163"/>
      <c r="BN283" s="163"/>
      <c r="BO283" s="163"/>
      <c r="BP283" s="163"/>
    </row>
    <row r="284" spans="1:68" ht="15.65" customHeight="1">
      <c r="A284" s="259"/>
      <c r="B284" s="260"/>
      <c r="C284" s="259"/>
      <c r="D284" s="261"/>
      <c r="E284" s="256"/>
      <c r="F284" s="256"/>
      <c r="G284" s="256"/>
      <c r="H284" s="262"/>
      <c r="I284" s="262"/>
      <c r="J284" s="263"/>
      <c r="K284" s="263"/>
      <c r="L284" s="263"/>
      <c r="M284" s="263"/>
      <c r="N284" s="263"/>
      <c r="O284" s="263"/>
      <c r="P284" s="263"/>
      <c r="Q284" s="263"/>
      <c r="R284" s="263"/>
      <c r="S284" s="263"/>
      <c r="T284" s="263"/>
      <c r="U284" s="263"/>
      <c r="V284" s="263"/>
      <c r="W284" s="161"/>
      <c r="X284" s="161"/>
      <c r="Y284" s="161"/>
      <c r="Z284" s="162"/>
      <c r="AA284" s="161"/>
      <c r="AB284" s="161"/>
      <c r="AC284" s="161"/>
      <c r="AD284" s="162"/>
      <c r="AE284" s="161"/>
      <c r="AF284" s="161"/>
      <c r="AG284" s="161"/>
      <c r="AH284" s="162"/>
      <c r="AI284" s="161"/>
      <c r="AJ284" s="161"/>
      <c r="AK284" s="161"/>
      <c r="AL284" s="162"/>
      <c r="AM284" s="161"/>
      <c r="AN284" s="161"/>
      <c r="AO284" s="161"/>
      <c r="AP284" s="162"/>
      <c r="AQ284" s="161"/>
      <c r="AR284" s="161"/>
      <c r="AS284" s="161"/>
      <c r="AT284" s="162"/>
      <c r="AU284" s="161"/>
      <c r="AV284" s="161"/>
      <c r="AW284" s="161"/>
      <c r="AX284" s="162"/>
      <c r="AY284" s="161"/>
      <c r="AZ284" s="161"/>
      <c r="BA284" s="161"/>
      <c r="BB284" s="162"/>
      <c r="BC284" s="161"/>
      <c r="BD284" s="161"/>
      <c r="BE284" s="161"/>
      <c r="BF284" s="162"/>
      <c r="BG284" s="162"/>
      <c r="BH284" s="162"/>
      <c r="BI284" s="161"/>
      <c r="BJ284" s="162"/>
      <c r="BK284" s="162"/>
      <c r="BL284" s="163"/>
      <c r="BM284" s="163"/>
      <c r="BN284" s="163"/>
      <c r="BO284" s="163"/>
      <c r="BP284" s="163"/>
    </row>
    <row r="285" spans="1:68" ht="15.65" customHeight="1">
      <c r="A285" s="259"/>
      <c r="B285" s="260"/>
      <c r="C285" s="259"/>
      <c r="D285" s="261"/>
      <c r="E285" s="256"/>
      <c r="F285" s="256"/>
      <c r="G285" s="256"/>
      <c r="H285" s="262"/>
      <c r="I285" s="262"/>
      <c r="J285" s="263"/>
      <c r="K285" s="263"/>
      <c r="L285" s="263"/>
      <c r="M285" s="263"/>
      <c r="N285" s="263"/>
      <c r="O285" s="263"/>
      <c r="P285" s="263"/>
      <c r="Q285" s="263"/>
      <c r="R285" s="263"/>
      <c r="S285" s="263"/>
      <c r="T285" s="263"/>
      <c r="U285" s="263"/>
      <c r="V285" s="263"/>
      <c r="W285" s="161"/>
      <c r="X285" s="161"/>
      <c r="Y285" s="161"/>
      <c r="Z285" s="162"/>
      <c r="AA285" s="161"/>
      <c r="AB285" s="161"/>
      <c r="AC285" s="161"/>
      <c r="AD285" s="162"/>
      <c r="AE285" s="161"/>
      <c r="AF285" s="161"/>
      <c r="AG285" s="161"/>
      <c r="AH285" s="162"/>
      <c r="AI285" s="161"/>
      <c r="AJ285" s="161"/>
      <c r="AK285" s="161"/>
      <c r="AL285" s="162"/>
      <c r="AM285" s="161"/>
      <c r="AN285" s="161"/>
      <c r="AO285" s="161"/>
      <c r="AP285" s="162"/>
      <c r="AQ285" s="161"/>
      <c r="AR285" s="161"/>
      <c r="AS285" s="161"/>
      <c r="AT285" s="162"/>
      <c r="AU285" s="161"/>
      <c r="AV285" s="161"/>
      <c r="AW285" s="161"/>
      <c r="AX285" s="162"/>
      <c r="AY285" s="161"/>
      <c r="AZ285" s="161"/>
      <c r="BA285" s="161"/>
      <c r="BB285" s="162"/>
      <c r="BC285" s="161"/>
      <c r="BD285" s="161"/>
      <c r="BE285" s="161"/>
      <c r="BF285" s="162"/>
      <c r="BG285" s="162"/>
      <c r="BH285" s="162"/>
      <c r="BI285" s="161"/>
      <c r="BJ285" s="162"/>
      <c r="BK285" s="162"/>
      <c r="BL285" s="163"/>
      <c r="BM285" s="163"/>
      <c r="BN285" s="163"/>
      <c r="BO285" s="163"/>
      <c r="BP285" s="163"/>
    </row>
    <row r="286" spans="1:68" ht="15.65" customHeight="1">
      <c r="A286" s="259"/>
      <c r="B286" s="260"/>
      <c r="C286" s="259"/>
      <c r="D286" s="261"/>
      <c r="E286" s="256"/>
      <c r="F286" s="256"/>
      <c r="G286" s="256"/>
      <c r="H286" s="262"/>
      <c r="I286" s="262"/>
      <c r="J286" s="263"/>
      <c r="K286" s="263"/>
      <c r="L286" s="263"/>
      <c r="M286" s="263"/>
      <c r="N286" s="263"/>
      <c r="O286" s="263"/>
      <c r="P286" s="263"/>
      <c r="Q286" s="263"/>
      <c r="R286" s="263"/>
      <c r="S286" s="263"/>
      <c r="T286" s="263"/>
      <c r="U286" s="263"/>
      <c r="V286" s="263"/>
      <c r="W286" s="161"/>
      <c r="X286" s="161"/>
      <c r="Y286" s="161"/>
      <c r="Z286" s="162"/>
      <c r="AA286" s="161"/>
      <c r="AB286" s="161"/>
      <c r="AC286" s="161"/>
      <c r="AD286" s="162"/>
      <c r="AE286" s="161"/>
      <c r="AF286" s="161"/>
      <c r="AG286" s="161"/>
      <c r="AH286" s="162"/>
      <c r="AI286" s="161"/>
      <c r="AJ286" s="161"/>
      <c r="AK286" s="161"/>
      <c r="AL286" s="162"/>
      <c r="AM286" s="161"/>
      <c r="AN286" s="161"/>
      <c r="AO286" s="161"/>
      <c r="AP286" s="162"/>
      <c r="AQ286" s="161"/>
      <c r="AR286" s="161"/>
      <c r="AS286" s="161"/>
      <c r="AT286" s="162"/>
      <c r="AU286" s="161"/>
      <c r="AV286" s="161"/>
      <c r="AW286" s="161"/>
      <c r="AX286" s="162"/>
      <c r="AY286" s="161"/>
      <c r="AZ286" s="161"/>
      <c r="BA286" s="161"/>
      <c r="BB286" s="162"/>
      <c r="BC286" s="161"/>
      <c r="BD286" s="161"/>
      <c r="BE286" s="161"/>
      <c r="BF286" s="162"/>
      <c r="BG286" s="162"/>
      <c r="BH286" s="162"/>
      <c r="BI286" s="161"/>
      <c r="BJ286" s="162"/>
      <c r="BK286" s="162"/>
      <c r="BL286" s="163"/>
      <c r="BM286" s="163"/>
      <c r="BN286" s="163"/>
      <c r="BO286" s="163"/>
      <c r="BP286" s="163"/>
    </row>
    <row r="287" spans="1:68" ht="15.65" customHeight="1">
      <c r="A287" s="259"/>
      <c r="B287" s="260"/>
      <c r="C287" s="259"/>
      <c r="D287" s="261"/>
      <c r="E287" s="256"/>
      <c r="F287" s="256"/>
      <c r="G287" s="256"/>
      <c r="H287" s="262"/>
      <c r="I287" s="262"/>
      <c r="J287" s="263"/>
      <c r="K287" s="263"/>
      <c r="L287" s="263"/>
      <c r="M287" s="263"/>
      <c r="N287" s="263"/>
      <c r="O287" s="263"/>
      <c r="P287" s="263"/>
      <c r="Q287" s="263"/>
      <c r="R287" s="263"/>
      <c r="S287" s="263"/>
      <c r="T287" s="263"/>
      <c r="U287" s="263"/>
      <c r="V287" s="263"/>
      <c r="W287" s="161"/>
      <c r="X287" s="161"/>
      <c r="Y287" s="161"/>
      <c r="Z287" s="162"/>
      <c r="AA287" s="161"/>
      <c r="AB287" s="161"/>
      <c r="AC287" s="161"/>
      <c r="AD287" s="162"/>
      <c r="AE287" s="161"/>
      <c r="AF287" s="161"/>
      <c r="AG287" s="161"/>
      <c r="AH287" s="162"/>
      <c r="AI287" s="161"/>
      <c r="AJ287" s="161"/>
      <c r="AK287" s="161"/>
      <c r="AL287" s="162"/>
      <c r="AM287" s="161"/>
      <c r="AN287" s="161"/>
      <c r="AO287" s="161"/>
      <c r="AP287" s="162"/>
      <c r="AQ287" s="161"/>
      <c r="AR287" s="161"/>
      <c r="AS287" s="161"/>
      <c r="AT287" s="162"/>
      <c r="AU287" s="161"/>
      <c r="AV287" s="161"/>
      <c r="AW287" s="161"/>
      <c r="AX287" s="162"/>
      <c r="AY287" s="161"/>
      <c r="AZ287" s="161"/>
      <c r="BA287" s="161"/>
      <c r="BB287" s="162"/>
      <c r="BC287" s="161"/>
      <c r="BD287" s="161"/>
      <c r="BE287" s="161"/>
      <c r="BF287" s="162"/>
      <c r="BG287" s="162"/>
      <c r="BH287" s="162"/>
      <c r="BI287" s="161"/>
      <c r="BJ287" s="162"/>
      <c r="BK287" s="162"/>
      <c r="BL287" s="163"/>
      <c r="BM287" s="163"/>
      <c r="BN287" s="163"/>
      <c r="BO287" s="163"/>
      <c r="BP287" s="163"/>
    </row>
    <row r="288" spans="1:68" ht="15.65" customHeight="1">
      <c r="A288" s="259"/>
      <c r="B288" s="260"/>
      <c r="C288" s="259"/>
      <c r="D288" s="261"/>
      <c r="E288" s="256"/>
      <c r="F288" s="256"/>
      <c r="G288" s="256"/>
      <c r="H288" s="262"/>
      <c r="I288" s="262"/>
      <c r="J288" s="263"/>
      <c r="K288" s="263"/>
      <c r="L288" s="263"/>
      <c r="M288" s="263"/>
      <c r="N288" s="263"/>
      <c r="O288" s="263"/>
      <c r="P288" s="263"/>
      <c r="Q288" s="263"/>
      <c r="R288" s="263"/>
      <c r="S288" s="263"/>
      <c r="T288" s="263"/>
      <c r="U288" s="263"/>
      <c r="V288" s="263"/>
      <c r="W288" s="161"/>
      <c r="X288" s="161"/>
      <c r="Y288" s="161"/>
      <c r="Z288" s="162"/>
      <c r="AA288" s="161"/>
      <c r="AB288" s="161"/>
      <c r="AC288" s="161"/>
      <c r="AD288" s="162"/>
      <c r="AE288" s="161"/>
      <c r="AF288" s="161"/>
      <c r="AG288" s="161"/>
      <c r="AH288" s="162"/>
      <c r="AI288" s="161"/>
      <c r="AJ288" s="161"/>
      <c r="AK288" s="161"/>
      <c r="AL288" s="162"/>
      <c r="AM288" s="161"/>
      <c r="AN288" s="161"/>
      <c r="AO288" s="161"/>
      <c r="AP288" s="162"/>
      <c r="AQ288" s="161"/>
      <c r="AR288" s="161"/>
      <c r="AS288" s="161"/>
      <c r="AT288" s="162"/>
      <c r="AU288" s="161"/>
      <c r="AV288" s="161"/>
      <c r="AW288" s="161"/>
      <c r="AX288" s="162"/>
      <c r="AY288" s="161"/>
      <c r="AZ288" s="161"/>
      <c r="BA288" s="161"/>
      <c r="BB288" s="162"/>
      <c r="BC288" s="161"/>
      <c r="BD288" s="161"/>
      <c r="BE288" s="161"/>
      <c r="BF288" s="162"/>
      <c r="BG288" s="162"/>
      <c r="BH288" s="162"/>
      <c r="BI288" s="161"/>
      <c r="BJ288" s="162"/>
      <c r="BK288" s="162"/>
      <c r="BL288" s="163"/>
      <c r="BM288" s="163"/>
      <c r="BN288" s="163"/>
      <c r="BO288" s="163"/>
      <c r="BP288" s="163"/>
    </row>
    <row r="289" spans="1:68" ht="15.65" customHeight="1">
      <c r="A289" s="259"/>
      <c r="B289" s="260"/>
      <c r="C289" s="259"/>
      <c r="D289" s="261"/>
      <c r="E289" s="256"/>
      <c r="F289" s="256"/>
      <c r="G289" s="256"/>
      <c r="H289" s="262"/>
      <c r="I289" s="262"/>
      <c r="J289" s="263"/>
      <c r="K289" s="263"/>
      <c r="L289" s="263"/>
      <c r="M289" s="263"/>
      <c r="N289" s="263"/>
      <c r="O289" s="263"/>
      <c r="P289" s="263"/>
      <c r="Q289" s="263"/>
      <c r="R289" s="263"/>
      <c r="S289" s="263"/>
      <c r="T289" s="263"/>
      <c r="U289" s="263"/>
      <c r="V289" s="263"/>
      <c r="W289" s="161"/>
      <c r="X289" s="161"/>
      <c r="Y289" s="161"/>
      <c r="Z289" s="162"/>
      <c r="AA289" s="161"/>
      <c r="AB289" s="161"/>
      <c r="AC289" s="161"/>
      <c r="AD289" s="162"/>
      <c r="AE289" s="161"/>
      <c r="AF289" s="161"/>
      <c r="AG289" s="161"/>
      <c r="AH289" s="162"/>
      <c r="AI289" s="161"/>
      <c r="AJ289" s="161"/>
      <c r="AK289" s="161"/>
      <c r="AL289" s="162"/>
      <c r="AM289" s="161"/>
      <c r="AN289" s="161"/>
      <c r="AO289" s="161"/>
      <c r="AP289" s="162"/>
      <c r="AQ289" s="161"/>
      <c r="AR289" s="161"/>
      <c r="AS289" s="161"/>
      <c r="AT289" s="162"/>
      <c r="AU289" s="161"/>
      <c r="AV289" s="161"/>
      <c r="AW289" s="161"/>
      <c r="AX289" s="162"/>
      <c r="AY289" s="161"/>
      <c r="AZ289" s="161"/>
      <c r="BA289" s="161"/>
      <c r="BB289" s="162"/>
      <c r="BC289" s="161"/>
      <c r="BD289" s="161"/>
      <c r="BE289" s="161"/>
      <c r="BF289" s="162"/>
      <c r="BG289" s="162"/>
      <c r="BH289" s="162"/>
      <c r="BI289" s="161"/>
      <c r="BJ289" s="162"/>
      <c r="BK289" s="162"/>
      <c r="BL289" s="163"/>
      <c r="BM289" s="163"/>
      <c r="BN289" s="163"/>
      <c r="BO289" s="163"/>
      <c r="BP289" s="163"/>
    </row>
    <row r="290" spans="1:68" ht="15.65" customHeight="1">
      <c r="A290" s="259"/>
      <c r="B290" s="260"/>
      <c r="C290" s="259"/>
      <c r="D290" s="261"/>
      <c r="E290" s="256"/>
      <c r="F290" s="256"/>
      <c r="G290" s="256"/>
      <c r="H290" s="262"/>
      <c r="I290" s="262"/>
      <c r="J290" s="263"/>
      <c r="K290" s="263"/>
      <c r="L290" s="263"/>
      <c r="M290" s="263"/>
      <c r="N290" s="263"/>
      <c r="O290" s="263"/>
      <c r="P290" s="263"/>
      <c r="Q290" s="263"/>
      <c r="R290" s="263"/>
      <c r="S290" s="263"/>
      <c r="T290" s="263"/>
      <c r="U290" s="263"/>
      <c r="V290" s="263"/>
      <c r="W290" s="161"/>
      <c r="X290" s="161"/>
      <c r="Y290" s="161"/>
      <c r="Z290" s="162"/>
      <c r="AA290" s="161"/>
      <c r="AB290" s="161"/>
      <c r="AC290" s="161"/>
      <c r="AD290" s="162"/>
      <c r="AE290" s="161"/>
      <c r="AF290" s="161"/>
      <c r="AG290" s="161"/>
      <c r="AH290" s="162"/>
      <c r="AI290" s="161"/>
      <c r="AJ290" s="161"/>
      <c r="AK290" s="161"/>
      <c r="AL290" s="162"/>
      <c r="AM290" s="161"/>
      <c r="AN290" s="161"/>
      <c r="AO290" s="161"/>
      <c r="AP290" s="162"/>
      <c r="AQ290" s="161"/>
      <c r="AR290" s="161"/>
      <c r="AS290" s="161"/>
      <c r="AT290" s="162"/>
      <c r="AU290" s="161"/>
      <c r="AV290" s="161"/>
      <c r="AW290" s="161"/>
      <c r="AX290" s="162"/>
      <c r="AY290" s="161"/>
      <c r="AZ290" s="161"/>
      <c r="BA290" s="161"/>
      <c r="BB290" s="162"/>
      <c r="BC290" s="161"/>
      <c r="BD290" s="161"/>
      <c r="BE290" s="161"/>
      <c r="BF290" s="162"/>
      <c r="BG290" s="162"/>
      <c r="BH290" s="162"/>
      <c r="BI290" s="161"/>
      <c r="BJ290" s="162"/>
      <c r="BK290" s="162"/>
      <c r="BL290" s="163"/>
      <c r="BM290" s="163"/>
      <c r="BN290" s="163"/>
      <c r="BO290" s="163"/>
      <c r="BP290" s="163"/>
    </row>
    <row r="291" spans="1:68" ht="15.65" customHeight="1">
      <c r="A291" s="259"/>
      <c r="B291" s="260"/>
      <c r="C291" s="259"/>
      <c r="D291" s="261"/>
      <c r="E291" s="256"/>
      <c r="F291" s="256"/>
      <c r="G291" s="256"/>
      <c r="H291" s="262"/>
      <c r="I291" s="262"/>
      <c r="J291" s="263"/>
      <c r="K291" s="263"/>
      <c r="L291" s="263"/>
      <c r="M291" s="263"/>
      <c r="N291" s="263"/>
      <c r="O291" s="263"/>
      <c r="P291" s="263"/>
      <c r="Q291" s="263"/>
      <c r="R291" s="263"/>
      <c r="S291" s="263"/>
      <c r="T291" s="263"/>
      <c r="U291" s="263"/>
      <c r="V291" s="263"/>
      <c r="W291" s="161"/>
      <c r="X291" s="161"/>
      <c r="Y291" s="161"/>
      <c r="Z291" s="162"/>
      <c r="AA291" s="161"/>
      <c r="AB291" s="161"/>
      <c r="AC291" s="161"/>
      <c r="AD291" s="162"/>
      <c r="AE291" s="161"/>
      <c r="AF291" s="161"/>
      <c r="AG291" s="161"/>
      <c r="AH291" s="162"/>
      <c r="AI291" s="161"/>
      <c r="AJ291" s="161"/>
      <c r="AK291" s="161"/>
      <c r="AL291" s="162"/>
      <c r="AM291" s="161"/>
      <c r="AN291" s="161"/>
      <c r="AO291" s="161"/>
      <c r="AP291" s="162"/>
      <c r="AQ291" s="161"/>
      <c r="AR291" s="161"/>
      <c r="AS291" s="161"/>
      <c r="AT291" s="162"/>
      <c r="AU291" s="161"/>
      <c r="AV291" s="161"/>
      <c r="AW291" s="161"/>
      <c r="AX291" s="162"/>
      <c r="AY291" s="161"/>
      <c r="AZ291" s="161"/>
      <c r="BA291" s="161"/>
      <c r="BB291" s="162"/>
      <c r="BC291" s="161"/>
      <c r="BD291" s="161"/>
      <c r="BE291" s="161"/>
      <c r="BF291" s="162"/>
      <c r="BG291" s="162"/>
      <c r="BH291" s="162"/>
      <c r="BI291" s="161"/>
      <c r="BJ291" s="162"/>
      <c r="BK291" s="162"/>
      <c r="BL291" s="163"/>
      <c r="BM291" s="163"/>
      <c r="BN291" s="163"/>
      <c r="BO291" s="163"/>
      <c r="BP291" s="163"/>
    </row>
    <row r="292" spans="1:68" ht="15.65" customHeight="1">
      <c r="A292" s="259"/>
      <c r="B292" s="260"/>
      <c r="C292" s="259"/>
      <c r="D292" s="261"/>
      <c r="E292" s="256"/>
      <c r="F292" s="256"/>
      <c r="G292" s="256"/>
      <c r="H292" s="262"/>
      <c r="I292" s="262"/>
      <c r="J292" s="263"/>
      <c r="K292" s="263"/>
      <c r="L292" s="263"/>
      <c r="M292" s="263"/>
      <c r="N292" s="263"/>
      <c r="O292" s="263"/>
      <c r="P292" s="263"/>
      <c r="Q292" s="263"/>
      <c r="R292" s="263"/>
      <c r="S292" s="263"/>
      <c r="T292" s="263"/>
      <c r="U292" s="263"/>
      <c r="V292" s="263"/>
      <c r="W292" s="161"/>
      <c r="X292" s="161"/>
      <c r="Y292" s="161"/>
      <c r="Z292" s="162"/>
      <c r="AA292" s="161"/>
      <c r="AB292" s="161"/>
      <c r="AC292" s="161"/>
      <c r="AD292" s="162"/>
      <c r="AE292" s="161"/>
      <c r="AF292" s="161"/>
      <c r="AG292" s="161"/>
      <c r="AH292" s="162"/>
      <c r="AI292" s="161"/>
      <c r="AJ292" s="161"/>
      <c r="AK292" s="161"/>
      <c r="AL292" s="162"/>
      <c r="AM292" s="161"/>
      <c r="AN292" s="161"/>
      <c r="AO292" s="161"/>
      <c r="AP292" s="162"/>
      <c r="AQ292" s="161"/>
      <c r="AR292" s="161"/>
      <c r="AS292" s="161"/>
      <c r="AT292" s="162"/>
      <c r="AU292" s="161"/>
      <c r="AV292" s="161"/>
      <c r="AW292" s="161"/>
      <c r="AX292" s="162"/>
      <c r="AY292" s="161"/>
      <c r="AZ292" s="161"/>
      <c r="BA292" s="161"/>
      <c r="BB292" s="162"/>
      <c r="BC292" s="161"/>
      <c r="BD292" s="161"/>
      <c r="BE292" s="161"/>
      <c r="BF292" s="162"/>
      <c r="BG292" s="162"/>
      <c r="BH292" s="162"/>
      <c r="BI292" s="161"/>
      <c r="BJ292" s="162"/>
      <c r="BK292" s="162"/>
      <c r="BL292" s="163"/>
      <c r="BM292" s="163"/>
      <c r="BN292" s="163"/>
      <c r="BO292" s="163"/>
      <c r="BP292" s="163"/>
    </row>
    <row r="293" spans="1:68" ht="15.65" customHeight="1">
      <c r="A293" s="259"/>
      <c r="B293" s="260"/>
      <c r="C293" s="259"/>
      <c r="D293" s="261"/>
      <c r="E293" s="256"/>
      <c r="F293" s="256"/>
      <c r="G293" s="256"/>
      <c r="H293" s="262"/>
      <c r="I293" s="262"/>
      <c r="J293" s="263"/>
      <c r="K293" s="263"/>
      <c r="L293" s="263"/>
      <c r="M293" s="263"/>
      <c r="N293" s="263"/>
      <c r="O293" s="263"/>
      <c r="P293" s="263"/>
      <c r="Q293" s="263"/>
      <c r="R293" s="263"/>
      <c r="S293" s="263"/>
      <c r="T293" s="263"/>
      <c r="U293" s="263"/>
      <c r="V293" s="263"/>
      <c r="W293" s="161"/>
      <c r="X293" s="161"/>
      <c r="Y293" s="161"/>
      <c r="Z293" s="162"/>
      <c r="AA293" s="161"/>
      <c r="AB293" s="161"/>
      <c r="AC293" s="161"/>
      <c r="AD293" s="162"/>
      <c r="AE293" s="161"/>
      <c r="AF293" s="161"/>
      <c r="AG293" s="161"/>
      <c r="AH293" s="162"/>
      <c r="AI293" s="161"/>
      <c r="AJ293" s="161"/>
      <c r="AK293" s="161"/>
      <c r="AL293" s="162"/>
      <c r="AM293" s="161"/>
      <c r="AN293" s="161"/>
      <c r="AO293" s="161"/>
      <c r="AP293" s="162"/>
      <c r="AQ293" s="161"/>
      <c r="AR293" s="161"/>
      <c r="AS293" s="161"/>
      <c r="AT293" s="162"/>
      <c r="AU293" s="161"/>
      <c r="AV293" s="161"/>
      <c r="AW293" s="161"/>
      <c r="AX293" s="162"/>
      <c r="AY293" s="161"/>
      <c r="AZ293" s="161"/>
      <c r="BA293" s="161"/>
      <c r="BB293" s="162"/>
      <c r="BC293" s="161"/>
      <c r="BD293" s="161"/>
      <c r="BE293" s="161"/>
      <c r="BF293" s="162"/>
      <c r="BG293" s="162"/>
      <c r="BH293" s="162"/>
      <c r="BI293" s="161"/>
      <c r="BJ293" s="162"/>
      <c r="BK293" s="162"/>
      <c r="BL293" s="163"/>
      <c r="BM293" s="163"/>
      <c r="BN293" s="163"/>
      <c r="BO293" s="163"/>
      <c r="BP293" s="163"/>
    </row>
    <row r="294" spans="1:68" ht="15.65" customHeight="1">
      <c r="A294" s="259"/>
      <c r="B294" s="260"/>
      <c r="C294" s="259"/>
      <c r="D294" s="261"/>
      <c r="E294" s="256"/>
      <c r="F294" s="256"/>
      <c r="G294" s="256"/>
      <c r="H294" s="262"/>
      <c r="I294" s="262"/>
      <c r="J294" s="263"/>
      <c r="K294" s="263"/>
      <c r="L294" s="263"/>
      <c r="M294" s="263"/>
      <c r="N294" s="263"/>
      <c r="O294" s="263"/>
      <c r="P294" s="263"/>
      <c r="Q294" s="263"/>
      <c r="R294" s="263"/>
      <c r="S294" s="263"/>
      <c r="T294" s="263"/>
      <c r="U294" s="263"/>
      <c r="V294" s="263"/>
      <c r="W294" s="161"/>
      <c r="X294" s="161"/>
      <c r="Y294" s="161"/>
      <c r="Z294" s="162"/>
      <c r="AA294" s="161"/>
      <c r="AB294" s="161"/>
      <c r="AC294" s="161"/>
      <c r="AD294" s="162"/>
      <c r="AE294" s="161"/>
      <c r="AF294" s="161"/>
      <c r="AG294" s="161"/>
      <c r="AH294" s="162"/>
      <c r="AI294" s="161"/>
      <c r="AJ294" s="161"/>
      <c r="AK294" s="161"/>
      <c r="AL294" s="162"/>
      <c r="AM294" s="161"/>
      <c r="AN294" s="161"/>
      <c r="AO294" s="161"/>
      <c r="AP294" s="162"/>
      <c r="AQ294" s="161"/>
      <c r="AR294" s="161"/>
      <c r="AS294" s="161"/>
      <c r="AT294" s="162"/>
      <c r="AU294" s="161"/>
      <c r="AV294" s="161"/>
      <c r="AW294" s="161"/>
      <c r="AX294" s="162"/>
      <c r="AY294" s="161"/>
      <c r="AZ294" s="161"/>
      <c r="BA294" s="161"/>
      <c r="BB294" s="162"/>
      <c r="BC294" s="161"/>
      <c r="BD294" s="161"/>
      <c r="BE294" s="161"/>
      <c r="BF294" s="162"/>
      <c r="BG294" s="162"/>
      <c r="BH294" s="162"/>
      <c r="BI294" s="161"/>
      <c r="BJ294" s="162"/>
      <c r="BK294" s="162"/>
      <c r="BL294" s="163"/>
      <c r="BM294" s="163"/>
      <c r="BN294" s="163"/>
      <c r="BO294" s="163"/>
      <c r="BP294" s="163"/>
    </row>
    <row r="295" spans="1:68" ht="15.65" customHeight="1">
      <c r="A295" s="259"/>
      <c r="B295" s="260"/>
      <c r="C295" s="259"/>
      <c r="D295" s="261"/>
      <c r="E295" s="256"/>
      <c r="F295" s="256"/>
      <c r="G295" s="256"/>
      <c r="H295" s="262"/>
      <c r="I295" s="262"/>
      <c r="J295" s="263"/>
      <c r="K295" s="263"/>
      <c r="L295" s="263"/>
      <c r="M295" s="263"/>
      <c r="N295" s="263"/>
      <c r="O295" s="263"/>
      <c r="P295" s="263"/>
      <c r="Q295" s="263"/>
      <c r="R295" s="263"/>
      <c r="S295" s="263"/>
      <c r="T295" s="263"/>
      <c r="U295" s="263"/>
      <c r="V295" s="263"/>
      <c r="W295" s="161"/>
      <c r="X295" s="161"/>
      <c r="Y295" s="161"/>
      <c r="Z295" s="162"/>
      <c r="AA295" s="161"/>
      <c r="AB295" s="161"/>
      <c r="AC295" s="161"/>
      <c r="AD295" s="162"/>
      <c r="AE295" s="161"/>
      <c r="AF295" s="161"/>
      <c r="AG295" s="161"/>
      <c r="AH295" s="162"/>
      <c r="AI295" s="161"/>
      <c r="AJ295" s="161"/>
      <c r="AK295" s="161"/>
      <c r="AL295" s="162"/>
      <c r="AM295" s="161"/>
      <c r="AN295" s="161"/>
      <c r="AO295" s="161"/>
      <c r="AP295" s="162"/>
      <c r="AQ295" s="161"/>
      <c r="AR295" s="161"/>
      <c r="AS295" s="161"/>
      <c r="AT295" s="162"/>
      <c r="AU295" s="161"/>
      <c r="AV295" s="161"/>
      <c r="AW295" s="161"/>
      <c r="AX295" s="162"/>
      <c r="AY295" s="161"/>
      <c r="AZ295" s="161"/>
      <c r="BA295" s="161"/>
      <c r="BB295" s="162"/>
      <c r="BC295" s="161"/>
      <c r="BD295" s="161"/>
      <c r="BE295" s="161"/>
      <c r="BF295" s="162"/>
      <c r="BG295" s="162"/>
      <c r="BH295" s="162"/>
      <c r="BI295" s="161"/>
      <c r="BJ295" s="162"/>
      <c r="BK295" s="162"/>
      <c r="BL295" s="163"/>
      <c r="BM295" s="163"/>
      <c r="BN295" s="163"/>
      <c r="BO295" s="163"/>
      <c r="BP295" s="163"/>
    </row>
    <row r="296" spans="1:68" ht="15.65" customHeight="1">
      <c r="A296" s="259"/>
      <c r="B296" s="260"/>
      <c r="C296" s="259"/>
      <c r="D296" s="261"/>
      <c r="E296" s="256"/>
      <c r="F296" s="256"/>
      <c r="G296" s="256"/>
      <c r="H296" s="262"/>
      <c r="I296" s="262"/>
      <c r="J296" s="263"/>
      <c r="K296" s="263"/>
      <c r="L296" s="263"/>
      <c r="M296" s="263"/>
      <c r="N296" s="263"/>
      <c r="O296" s="263"/>
      <c r="P296" s="263"/>
      <c r="Q296" s="263"/>
      <c r="R296" s="263"/>
      <c r="S296" s="263"/>
      <c r="T296" s="263"/>
      <c r="U296" s="263"/>
      <c r="V296" s="263"/>
      <c r="W296" s="161"/>
      <c r="X296" s="161"/>
      <c r="Y296" s="161"/>
      <c r="Z296" s="162"/>
      <c r="AA296" s="161"/>
      <c r="AB296" s="161"/>
      <c r="AC296" s="161"/>
      <c r="AD296" s="162"/>
      <c r="AE296" s="161"/>
      <c r="AF296" s="161"/>
      <c r="AG296" s="161"/>
      <c r="AH296" s="162"/>
      <c r="AI296" s="161"/>
      <c r="AJ296" s="161"/>
      <c r="AK296" s="161"/>
      <c r="AL296" s="162"/>
      <c r="AM296" s="161"/>
      <c r="AN296" s="161"/>
      <c r="AO296" s="161"/>
      <c r="AP296" s="162"/>
      <c r="AQ296" s="161"/>
      <c r="AR296" s="161"/>
      <c r="AS296" s="161"/>
      <c r="AT296" s="162"/>
      <c r="AU296" s="161"/>
      <c r="AV296" s="161"/>
      <c r="AW296" s="161"/>
      <c r="AX296" s="162"/>
      <c r="AY296" s="161"/>
      <c r="AZ296" s="161"/>
      <c r="BA296" s="161"/>
      <c r="BB296" s="162"/>
      <c r="BC296" s="161"/>
      <c r="BD296" s="161"/>
      <c r="BE296" s="161"/>
      <c r="BF296" s="162"/>
      <c r="BG296" s="162"/>
      <c r="BH296" s="162"/>
      <c r="BI296" s="161"/>
      <c r="BJ296" s="162"/>
      <c r="BK296" s="162"/>
      <c r="BL296" s="163"/>
      <c r="BM296" s="163"/>
      <c r="BN296" s="163"/>
      <c r="BO296" s="163"/>
      <c r="BP296" s="163"/>
    </row>
    <row r="297" spans="1:68" ht="15.65" customHeight="1">
      <c r="A297" s="259"/>
      <c r="B297" s="260"/>
      <c r="C297" s="259"/>
      <c r="D297" s="261"/>
      <c r="E297" s="256"/>
      <c r="F297" s="256"/>
      <c r="G297" s="256"/>
      <c r="H297" s="262"/>
      <c r="I297" s="262"/>
      <c r="J297" s="263"/>
      <c r="K297" s="263"/>
      <c r="L297" s="263"/>
      <c r="M297" s="263"/>
      <c r="N297" s="263"/>
      <c r="O297" s="263"/>
      <c r="P297" s="263"/>
      <c r="Q297" s="263"/>
      <c r="R297" s="263"/>
      <c r="S297" s="263"/>
      <c r="T297" s="263"/>
      <c r="U297" s="263"/>
      <c r="V297" s="263"/>
      <c r="W297" s="161"/>
      <c r="X297" s="161"/>
      <c r="Y297" s="161"/>
      <c r="Z297" s="162"/>
      <c r="AA297" s="161"/>
      <c r="AB297" s="161"/>
      <c r="AC297" s="161"/>
      <c r="AD297" s="162"/>
      <c r="AE297" s="161"/>
      <c r="AF297" s="161"/>
      <c r="AG297" s="161"/>
      <c r="AH297" s="162"/>
      <c r="AI297" s="161"/>
      <c r="AJ297" s="161"/>
      <c r="AK297" s="161"/>
      <c r="AL297" s="162"/>
      <c r="AM297" s="161"/>
      <c r="AN297" s="161"/>
      <c r="AO297" s="161"/>
      <c r="AP297" s="162"/>
      <c r="AQ297" s="161"/>
      <c r="AR297" s="161"/>
      <c r="AS297" s="161"/>
      <c r="AT297" s="162"/>
      <c r="AU297" s="161"/>
      <c r="AV297" s="161"/>
      <c r="AW297" s="161"/>
      <c r="AX297" s="162"/>
      <c r="AY297" s="161"/>
      <c r="AZ297" s="161"/>
      <c r="BA297" s="161"/>
      <c r="BB297" s="162"/>
      <c r="BC297" s="161"/>
      <c r="BD297" s="161"/>
      <c r="BE297" s="161"/>
      <c r="BF297" s="162"/>
      <c r="BG297" s="162"/>
      <c r="BH297" s="162"/>
      <c r="BI297" s="161"/>
      <c r="BJ297" s="162"/>
      <c r="BK297" s="162"/>
      <c r="BL297" s="163"/>
      <c r="BM297" s="163"/>
      <c r="BN297" s="163"/>
      <c r="BO297" s="163"/>
      <c r="BP297" s="163"/>
    </row>
    <row r="298" spans="1:68" ht="15.65" customHeight="1">
      <c r="A298" s="259"/>
      <c r="B298" s="260"/>
      <c r="C298" s="259"/>
      <c r="D298" s="261"/>
      <c r="E298" s="256"/>
      <c r="F298" s="256"/>
      <c r="G298" s="256"/>
      <c r="H298" s="262"/>
      <c r="I298" s="262"/>
      <c r="J298" s="263"/>
      <c r="K298" s="263"/>
      <c r="L298" s="263"/>
      <c r="M298" s="263"/>
      <c r="N298" s="263"/>
      <c r="O298" s="263"/>
      <c r="P298" s="263"/>
      <c r="Q298" s="263"/>
      <c r="R298" s="263"/>
      <c r="S298" s="263"/>
      <c r="T298" s="263"/>
      <c r="U298" s="263"/>
      <c r="V298" s="263"/>
      <c r="W298" s="161"/>
      <c r="X298" s="161"/>
      <c r="Y298" s="161"/>
      <c r="Z298" s="162"/>
      <c r="AA298" s="161"/>
      <c r="AB298" s="161"/>
      <c r="AC298" s="161"/>
      <c r="AD298" s="162"/>
      <c r="AE298" s="161"/>
      <c r="AF298" s="161"/>
      <c r="AG298" s="161"/>
      <c r="AH298" s="162"/>
      <c r="AI298" s="161"/>
      <c r="AJ298" s="161"/>
      <c r="AK298" s="161"/>
      <c r="AL298" s="162"/>
      <c r="AM298" s="161"/>
      <c r="AN298" s="161"/>
      <c r="AO298" s="161"/>
      <c r="AP298" s="162"/>
      <c r="AQ298" s="161"/>
      <c r="AR298" s="161"/>
      <c r="AS298" s="161"/>
      <c r="AT298" s="162"/>
      <c r="AU298" s="161"/>
      <c r="AV298" s="161"/>
      <c r="AW298" s="161"/>
      <c r="AX298" s="162"/>
      <c r="AY298" s="161"/>
      <c r="AZ298" s="161"/>
      <c r="BA298" s="161"/>
      <c r="BB298" s="162"/>
      <c r="BC298" s="161"/>
      <c r="BD298" s="161"/>
      <c r="BE298" s="161"/>
      <c r="BF298" s="162"/>
      <c r="BG298" s="162"/>
      <c r="BH298" s="162"/>
      <c r="BI298" s="161"/>
      <c r="BJ298" s="162"/>
      <c r="BK298" s="162"/>
      <c r="BL298" s="163"/>
      <c r="BM298" s="163"/>
      <c r="BN298" s="163"/>
      <c r="BO298" s="163"/>
      <c r="BP298" s="163"/>
    </row>
    <row r="299" spans="1:68" ht="15.65" customHeight="1">
      <c r="A299" s="259"/>
      <c r="B299" s="260"/>
      <c r="C299" s="259"/>
      <c r="D299" s="261"/>
      <c r="E299" s="256"/>
      <c r="F299" s="256"/>
      <c r="G299" s="256"/>
      <c r="H299" s="262"/>
      <c r="I299" s="262"/>
      <c r="J299" s="263"/>
      <c r="K299" s="263"/>
      <c r="L299" s="263"/>
      <c r="M299" s="263"/>
      <c r="N299" s="263"/>
      <c r="O299" s="263"/>
      <c r="P299" s="263"/>
      <c r="Q299" s="263"/>
      <c r="R299" s="263"/>
      <c r="S299" s="263"/>
      <c r="T299" s="263"/>
      <c r="U299" s="263"/>
      <c r="V299" s="263"/>
      <c r="W299" s="161"/>
      <c r="X299" s="161"/>
      <c r="Y299" s="161"/>
      <c r="Z299" s="162"/>
      <c r="AA299" s="161"/>
      <c r="AB299" s="161"/>
      <c r="AC299" s="161"/>
      <c r="AD299" s="162"/>
      <c r="AE299" s="161"/>
      <c r="AF299" s="161"/>
      <c r="AG299" s="161"/>
      <c r="AH299" s="162"/>
      <c r="AI299" s="161"/>
      <c r="AJ299" s="161"/>
      <c r="AK299" s="161"/>
      <c r="AL299" s="162"/>
      <c r="AM299" s="161"/>
      <c r="AN299" s="161"/>
      <c r="AO299" s="161"/>
      <c r="AP299" s="162"/>
      <c r="AQ299" s="161"/>
      <c r="AR299" s="161"/>
      <c r="AS299" s="161"/>
      <c r="AT299" s="162"/>
      <c r="AU299" s="161"/>
      <c r="AV299" s="161"/>
      <c r="AW299" s="161"/>
      <c r="AX299" s="162"/>
      <c r="AY299" s="161"/>
      <c r="AZ299" s="161"/>
      <c r="BA299" s="161"/>
      <c r="BB299" s="162"/>
      <c r="BC299" s="161"/>
      <c r="BD299" s="161"/>
      <c r="BE299" s="161"/>
      <c r="BF299" s="162"/>
      <c r="BG299" s="162"/>
      <c r="BH299" s="162"/>
      <c r="BI299" s="161"/>
      <c r="BJ299" s="162"/>
      <c r="BK299" s="162"/>
      <c r="BL299" s="163"/>
      <c r="BM299" s="163"/>
      <c r="BN299" s="163"/>
      <c r="BO299" s="163"/>
      <c r="BP299" s="163"/>
    </row>
    <row r="300" spans="1:68" ht="15.65" customHeight="1">
      <c r="A300" s="259"/>
      <c r="B300" s="260"/>
      <c r="C300" s="259"/>
      <c r="D300" s="261"/>
      <c r="E300" s="256"/>
      <c r="F300" s="256"/>
      <c r="G300" s="256"/>
      <c r="H300" s="262"/>
      <c r="I300" s="262"/>
      <c r="J300" s="263"/>
      <c r="K300" s="263"/>
      <c r="L300" s="263"/>
      <c r="M300" s="263"/>
      <c r="N300" s="263"/>
      <c r="O300" s="263"/>
      <c r="P300" s="263"/>
      <c r="Q300" s="263"/>
      <c r="R300" s="263"/>
      <c r="S300" s="263"/>
      <c r="T300" s="263"/>
      <c r="U300" s="263"/>
      <c r="V300" s="263"/>
      <c r="W300" s="161"/>
      <c r="X300" s="161"/>
      <c r="Y300" s="161"/>
      <c r="Z300" s="162"/>
      <c r="AA300" s="161"/>
      <c r="AB300" s="161"/>
      <c r="AC300" s="161"/>
      <c r="AD300" s="162"/>
      <c r="AE300" s="161"/>
      <c r="AF300" s="161"/>
      <c r="AG300" s="161"/>
      <c r="AH300" s="162"/>
      <c r="AI300" s="161"/>
      <c r="AJ300" s="161"/>
      <c r="AK300" s="161"/>
      <c r="AL300" s="162"/>
      <c r="AM300" s="161"/>
      <c r="AN300" s="161"/>
      <c r="AO300" s="161"/>
      <c r="AP300" s="162"/>
      <c r="AQ300" s="161"/>
      <c r="AR300" s="161"/>
      <c r="AS300" s="161"/>
      <c r="AT300" s="162"/>
      <c r="AU300" s="161"/>
      <c r="AV300" s="161"/>
      <c r="AW300" s="161"/>
      <c r="AX300" s="162"/>
      <c r="AY300" s="161"/>
      <c r="AZ300" s="161"/>
      <c r="BA300" s="161"/>
      <c r="BB300" s="162"/>
      <c r="BC300" s="161"/>
      <c r="BD300" s="161"/>
      <c r="BE300" s="161"/>
      <c r="BF300" s="162"/>
      <c r="BG300" s="162"/>
      <c r="BH300" s="162"/>
      <c r="BI300" s="161"/>
      <c r="BJ300" s="162"/>
      <c r="BK300" s="162"/>
      <c r="BL300" s="163"/>
      <c r="BM300" s="163"/>
      <c r="BN300" s="163"/>
      <c r="BO300" s="163"/>
      <c r="BP300" s="163"/>
    </row>
    <row r="301" spans="1:68" ht="15.65" customHeight="1">
      <c r="A301" s="259"/>
      <c r="B301" s="260"/>
      <c r="C301" s="259"/>
      <c r="D301" s="261"/>
      <c r="E301" s="256"/>
      <c r="F301" s="256"/>
      <c r="G301" s="256"/>
      <c r="H301" s="262"/>
      <c r="I301" s="262"/>
      <c r="J301" s="263"/>
      <c r="K301" s="263"/>
      <c r="L301" s="263"/>
      <c r="M301" s="263"/>
      <c r="N301" s="263"/>
      <c r="O301" s="263"/>
      <c r="P301" s="263"/>
      <c r="Q301" s="263"/>
      <c r="R301" s="263"/>
      <c r="S301" s="263"/>
      <c r="T301" s="263"/>
      <c r="U301" s="263"/>
      <c r="V301" s="263"/>
      <c r="W301" s="161"/>
      <c r="X301" s="161"/>
      <c r="Y301" s="161"/>
      <c r="Z301" s="162"/>
      <c r="AA301" s="161"/>
      <c r="AB301" s="161"/>
      <c r="AC301" s="161"/>
      <c r="AD301" s="162"/>
      <c r="AE301" s="161"/>
      <c r="AF301" s="161"/>
      <c r="AG301" s="161"/>
      <c r="AH301" s="162"/>
      <c r="AI301" s="161"/>
      <c r="AJ301" s="161"/>
      <c r="AK301" s="161"/>
      <c r="AL301" s="162"/>
      <c r="AM301" s="161"/>
      <c r="AN301" s="161"/>
      <c r="AO301" s="161"/>
      <c r="AP301" s="162"/>
      <c r="AQ301" s="161"/>
      <c r="AR301" s="161"/>
      <c r="AS301" s="161"/>
      <c r="AT301" s="162"/>
      <c r="AU301" s="161"/>
      <c r="AV301" s="161"/>
      <c r="AW301" s="161"/>
      <c r="AX301" s="162"/>
      <c r="AY301" s="161"/>
      <c r="AZ301" s="161"/>
      <c r="BA301" s="161"/>
      <c r="BB301" s="162"/>
      <c r="BC301" s="161"/>
      <c r="BD301" s="161"/>
      <c r="BE301" s="161"/>
      <c r="BF301" s="162"/>
      <c r="BG301" s="162"/>
      <c r="BH301" s="162"/>
      <c r="BI301" s="161"/>
      <c r="BJ301" s="162"/>
      <c r="BK301" s="162"/>
      <c r="BL301" s="163"/>
      <c r="BM301" s="163"/>
      <c r="BN301" s="163"/>
      <c r="BO301" s="163"/>
      <c r="BP301" s="163"/>
    </row>
    <row r="302" spans="1:68" ht="15.65" customHeight="1">
      <c r="A302" s="259"/>
      <c r="B302" s="260"/>
      <c r="C302" s="259"/>
      <c r="D302" s="261"/>
      <c r="E302" s="256"/>
      <c r="F302" s="256"/>
      <c r="G302" s="256"/>
      <c r="H302" s="262"/>
      <c r="I302" s="262"/>
      <c r="J302" s="263"/>
      <c r="K302" s="263"/>
      <c r="L302" s="263"/>
      <c r="M302" s="263"/>
      <c r="N302" s="263"/>
      <c r="O302" s="263"/>
      <c r="P302" s="263"/>
      <c r="Q302" s="263"/>
      <c r="R302" s="263"/>
      <c r="S302" s="263"/>
      <c r="T302" s="263"/>
      <c r="U302" s="263"/>
      <c r="V302" s="263"/>
      <c r="W302" s="161"/>
      <c r="X302" s="161"/>
      <c r="Y302" s="161"/>
      <c r="Z302" s="162"/>
      <c r="AA302" s="161"/>
      <c r="AB302" s="161"/>
      <c r="AC302" s="161"/>
      <c r="AD302" s="162"/>
      <c r="AE302" s="161"/>
      <c r="AF302" s="161"/>
      <c r="AG302" s="161"/>
      <c r="AH302" s="162"/>
      <c r="AI302" s="161"/>
      <c r="AJ302" s="161"/>
      <c r="AK302" s="161"/>
      <c r="AL302" s="162"/>
      <c r="AM302" s="161"/>
      <c r="AN302" s="161"/>
      <c r="AO302" s="161"/>
      <c r="AP302" s="162"/>
      <c r="AQ302" s="161"/>
      <c r="AR302" s="161"/>
      <c r="AS302" s="161"/>
      <c r="AT302" s="162"/>
      <c r="AU302" s="161"/>
      <c r="AV302" s="161"/>
      <c r="AW302" s="161"/>
      <c r="AX302" s="162"/>
      <c r="AY302" s="161"/>
      <c r="AZ302" s="161"/>
      <c r="BA302" s="161"/>
      <c r="BB302" s="162"/>
      <c r="BC302" s="161"/>
      <c r="BD302" s="161"/>
      <c r="BE302" s="161"/>
      <c r="BF302" s="162"/>
      <c r="BG302" s="162"/>
      <c r="BH302" s="162"/>
      <c r="BI302" s="161"/>
      <c r="BJ302" s="162"/>
      <c r="BK302" s="162"/>
      <c r="BL302" s="163"/>
      <c r="BM302" s="163"/>
      <c r="BN302" s="163"/>
      <c r="BO302" s="163"/>
      <c r="BP302" s="163"/>
    </row>
    <row r="303" spans="1:68" ht="15.65" customHeight="1">
      <c r="A303" s="259"/>
      <c r="B303" s="260"/>
      <c r="C303" s="259"/>
      <c r="D303" s="261"/>
      <c r="E303" s="256"/>
      <c r="F303" s="256"/>
      <c r="G303" s="256"/>
      <c r="H303" s="262"/>
      <c r="I303" s="262"/>
      <c r="J303" s="263"/>
      <c r="K303" s="263"/>
      <c r="L303" s="263"/>
      <c r="M303" s="263"/>
      <c r="N303" s="263"/>
      <c r="O303" s="263"/>
      <c r="P303" s="263"/>
      <c r="Q303" s="263"/>
      <c r="R303" s="263"/>
      <c r="S303" s="263"/>
      <c r="T303" s="263"/>
      <c r="U303" s="263"/>
      <c r="V303" s="263"/>
      <c r="W303" s="161"/>
      <c r="X303" s="161"/>
      <c r="Y303" s="161"/>
      <c r="Z303" s="162"/>
      <c r="AA303" s="161"/>
      <c r="AB303" s="161"/>
      <c r="AC303" s="161"/>
      <c r="AD303" s="162"/>
      <c r="AE303" s="161"/>
      <c r="AF303" s="161"/>
      <c r="AG303" s="161"/>
      <c r="AH303" s="162"/>
      <c r="AI303" s="161"/>
      <c r="AJ303" s="161"/>
      <c r="AK303" s="161"/>
      <c r="AL303" s="162"/>
      <c r="AM303" s="161"/>
      <c r="AN303" s="161"/>
      <c r="AO303" s="161"/>
      <c r="AP303" s="162"/>
      <c r="AQ303" s="161"/>
      <c r="AR303" s="161"/>
      <c r="AS303" s="161"/>
      <c r="AT303" s="162"/>
      <c r="AU303" s="161"/>
      <c r="AV303" s="161"/>
      <c r="AW303" s="161"/>
      <c r="AX303" s="162"/>
      <c r="AY303" s="161"/>
      <c r="AZ303" s="161"/>
      <c r="BA303" s="161"/>
      <c r="BB303" s="162"/>
      <c r="BC303" s="161"/>
      <c r="BD303" s="161"/>
      <c r="BE303" s="161"/>
      <c r="BF303" s="162"/>
      <c r="BG303" s="162"/>
      <c r="BH303" s="162"/>
      <c r="BI303" s="161"/>
      <c r="BJ303" s="162"/>
      <c r="BK303" s="162"/>
      <c r="BL303" s="163"/>
      <c r="BM303" s="163"/>
      <c r="BN303" s="163"/>
      <c r="BO303" s="163"/>
      <c r="BP303" s="163"/>
    </row>
    <row r="304" spans="1:68" ht="15.65" customHeight="1">
      <c r="A304" s="259"/>
      <c r="B304" s="260"/>
      <c r="C304" s="259"/>
      <c r="D304" s="261"/>
      <c r="E304" s="256"/>
      <c r="F304" s="256"/>
      <c r="G304" s="256"/>
      <c r="H304" s="262"/>
      <c r="I304" s="262"/>
      <c r="J304" s="263"/>
      <c r="K304" s="263"/>
      <c r="L304" s="263"/>
      <c r="M304" s="263"/>
      <c r="N304" s="263"/>
      <c r="O304" s="263"/>
      <c r="P304" s="263"/>
      <c r="Q304" s="263"/>
      <c r="R304" s="263"/>
      <c r="S304" s="263"/>
      <c r="T304" s="263"/>
      <c r="U304" s="263"/>
      <c r="V304" s="263"/>
      <c r="W304" s="161"/>
      <c r="X304" s="161"/>
      <c r="Y304" s="161"/>
      <c r="Z304" s="162"/>
      <c r="AA304" s="161"/>
      <c r="AB304" s="161"/>
      <c r="AC304" s="161"/>
      <c r="AD304" s="162"/>
      <c r="AE304" s="161"/>
      <c r="AF304" s="161"/>
      <c r="AG304" s="161"/>
      <c r="AH304" s="162"/>
      <c r="AI304" s="161"/>
      <c r="AJ304" s="161"/>
      <c r="AK304" s="161"/>
      <c r="AL304" s="162"/>
      <c r="AM304" s="161"/>
      <c r="AN304" s="161"/>
      <c r="AO304" s="161"/>
      <c r="AP304" s="162"/>
      <c r="AQ304" s="161"/>
      <c r="AR304" s="161"/>
      <c r="AS304" s="161"/>
      <c r="AT304" s="162"/>
      <c r="AU304" s="161"/>
      <c r="AV304" s="161"/>
      <c r="AW304" s="161"/>
      <c r="AX304" s="162"/>
      <c r="AY304" s="161"/>
      <c r="AZ304" s="161"/>
      <c r="BA304" s="161"/>
      <c r="BB304" s="162"/>
      <c r="BC304" s="161"/>
      <c r="BD304" s="161"/>
      <c r="BE304" s="161"/>
      <c r="BF304" s="162"/>
      <c r="BG304" s="162"/>
      <c r="BH304" s="162"/>
      <c r="BI304" s="161"/>
      <c r="BJ304" s="162"/>
      <c r="BK304" s="162"/>
      <c r="BL304" s="163"/>
      <c r="BM304" s="163"/>
      <c r="BN304" s="163"/>
      <c r="BO304" s="163"/>
      <c r="BP304" s="163"/>
    </row>
    <row r="305" spans="1:68" ht="15.65" customHeight="1">
      <c r="A305" s="259"/>
      <c r="B305" s="260"/>
      <c r="C305" s="259"/>
      <c r="D305" s="261"/>
      <c r="E305" s="256"/>
      <c r="F305" s="256"/>
      <c r="G305" s="256"/>
      <c r="H305" s="262"/>
      <c r="I305" s="262"/>
      <c r="J305" s="263"/>
      <c r="K305" s="263"/>
      <c r="L305" s="263"/>
      <c r="M305" s="263"/>
      <c r="N305" s="263"/>
      <c r="O305" s="263"/>
      <c r="P305" s="263"/>
      <c r="Q305" s="263"/>
      <c r="R305" s="263"/>
      <c r="S305" s="263"/>
      <c r="T305" s="263"/>
      <c r="U305" s="263"/>
      <c r="V305" s="263"/>
      <c r="W305" s="161"/>
      <c r="X305" s="161"/>
      <c r="Y305" s="161"/>
      <c r="Z305" s="162"/>
      <c r="AA305" s="161"/>
      <c r="AB305" s="161"/>
      <c r="AC305" s="161"/>
      <c r="AD305" s="162"/>
      <c r="AE305" s="161"/>
      <c r="AF305" s="161"/>
      <c r="AG305" s="161"/>
      <c r="AH305" s="162"/>
      <c r="AI305" s="161"/>
      <c r="AJ305" s="161"/>
      <c r="AK305" s="161"/>
      <c r="AL305" s="162"/>
      <c r="AM305" s="161"/>
      <c r="AN305" s="161"/>
      <c r="AO305" s="161"/>
      <c r="AP305" s="162"/>
      <c r="AQ305" s="161"/>
      <c r="AR305" s="161"/>
      <c r="AS305" s="161"/>
      <c r="AT305" s="162"/>
      <c r="AU305" s="161"/>
      <c r="AV305" s="161"/>
      <c r="AW305" s="161"/>
      <c r="AX305" s="162"/>
      <c r="AY305" s="161"/>
      <c r="AZ305" s="161"/>
      <c r="BA305" s="161"/>
      <c r="BB305" s="162"/>
      <c r="BC305" s="161"/>
      <c r="BD305" s="161"/>
      <c r="BE305" s="161"/>
      <c r="BF305" s="162"/>
      <c r="BG305" s="162"/>
      <c r="BH305" s="162"/>
      <c r="BI305" s="161"/>
      <c r="BJ305" s="162"/>
      <c r="BK305" s="162"/>
      <c r="BL305" s="163"/>
      <c r="BM305" s="163"/>
      <c r="BN305" s="163"/>
      <c r="BO305" s="163"/>
      <c r="BP305" s="163"/>
    </row>
    <row r="306" spans="1:68" ht="15.65" customHeight="1">
      <c r="A306" s="259"/>
      <c r="B306" s="260"/>
      <c r="C306" s="259"/>
      <c r="D306" s="261"/>
      <c r="E306" s="256"/>
      <c r="F306" s="256"/>
      <c r="G306" s="256"/>
      <c r="H306" s="262"/>
      <c r="I306" s="262"/>
      <c r="J306" s="263"/>
      <c r="K306" s="263"/>
      <c r="L306" s="263"/>
      <c r="M306" s="263"/>
      <c r="N306" s="263"/>
      <c r="O306" s="263"/>
      <c r="P306" s="263"/>
      <c r="Q306" s="263"/>
      <c r="R306" s="263"/>
      <c r="S306" s="263"/>
      <c r="T306" s="263"/>
      <c r="U306" s="263"/>
      <c r="V306" s="263"/>
      <c r="W306" s="161"/>
      <c r="X306" s="161"/>
      <c r="Y306" s="161"/>
      <c r="Z306" s="162"/>
      <c r="AA306" s="161"/>
      <c r="AB306" s="161"/>
      <c r="AC306" s="161"/>
      <c r="AD306" s="162"/>
      <c r="AE306" s="161"/>
      <c r="AF306" s="161"/>
      <c r="AG306" s="161"/>
      <c r="AH306" s="162"/>
      <c r="AI306" s="161"/>
      <c r="AJ306" s="161"/>
      <c r="AK306" s="161"/>
      <c r="AL306" s="162"/>
      <c r="AM306" s="161"/>
      <c r="AN306" s="161"/>
      <c r="AO306" s="161"/>
      <c r="AP306" s="162"/>
      <c r="AQ306" s="161"/>
      <c r="AR306" s="161"/>
      <c r="AS306" s="161"/>
      <c r="AT306" s="162"/>
      <c r="AU306" s="161"/>
      <c r="AV306" s="161"/>
      <c r="AW306" s="161"/>
      <c r="AX306" s="162"/>
      <c r="AY306" s="161"/>
      <c r="AZ306" s="161"/>
      <c r="BA306" s="161"/>
      <c r="BB306" s="162"/>
      <c r="BC306" s="161"/>
      <c r="BD306" s="161"/>
      <c r="BE306" s="161"/>
      <c r="BF306" s="162"/>
      <c r="BG306" s="162"/>
      <c r="BH306" s="162"/>
      <c r="BI306" s="161"/>
      <c r="BJ306" s="162"/>
      <c r="BK306" s="162"/>
      <c r="BL306" s="163"/>
      <c r="BM306" s="163"/>
      <c r="BN306" s="163"/>
      <c r="BO306" s="163"/>
      <c r="BP306" s="163"/>
    </row>
    <row r="307" spans="1:68" ht="15.65" customHeight="1">
      <c r="A307" s="259"/>
      <c r="B307" s="260"/>
      <c r="C307" s="259"/>
      <c r="D307" s="261"/>
      <c r="E307" s="256"/>
      <c r="F307" s="256"/>
      <c r="G307" s="256"/>
      <c r="H307" s="262"/>
      <c r="I307" s="262"/>
      <c r="J307" s="263"/>
      <c r="K307" s="263"/>
      <c r="L307" s="263"/>
      <c r="M307" s="263"/>
      <c r="N307" s="263"/>
      <c r="O307" s="263"/>
      <c r="P307" s="263"/>
      <c r="Q307" s="263"/>
      <c r="R307" s="263"/>
      <c r="S307" s="263"/>
      <c r="T307" s="263"/>
      <c r="U307" s="263"/>
      <c r="V307" s="263"/>
      <c r="W307" s="161"/>
      <c r="X307" s="161"/>
      <c r="Y307" s="161"/>
      <c r="Z307" s="162"/>
      <c r="AA307" s="161"/>
      <c r="AB307" s="161"/>
      <c r="AC307" s="161"/>
      <c r="AD307" s="162"/>
      <c r="AE307" s="161"/>
      <c r="AF307" s="161"/>
      <c r="AG307" s="161"/>
      <c r="AH307" s="162"/>
      <c r="AI307" s="161"/>
      <c r="AJ307" s="161"/>
      <c r="AK307" s="161"/>
      <c r="AL307" s="162"/>
      <c r="AM307" s="161"/>
      <c r="AN307" s="161"/>
      <c r="AO307" s="161"/>
      <c r="AP307" s="162"/>
      <c r="AQ307" s="161"/>
      <c r="AR307" s="161"/>
      <c r="AS307" s="161"/>
      <c r="AT307" s="162"/>
      <c r="AU307" s="161"/>
      <c r="AV307" s="161"/>
      <c r="AW307" s="161"/>
      <c r="AX307" s="162"/>
      <c r="AY307" s="161"/>
      <c r="AZ307" s="161"/>
      <c r="BA307" s="161"/>
      <c r="BB307" s="162"/>
      <c r="BC307" s="161"/>
      <c r="BD307" s="161"/>
      <c r="BE307" s="161"/>
      <c r="BF307" s="162"/>
      <c r="BG307" s="162"/>
      <c r="BH307" s="162"/>
      <c r="BI307" s="161"/>
      <c r="BJ307" s="162"/>
      <c r="BK307" s="162"/>
      <c r="BL307" s="163"/>
      <c r="BM307" s="163"/>
      <c r="BN307" s="163"/>
      <c r="BO307" s="163"/>
      <c r="BP307" s="163"/>
    </row>
    <row r="308" spans="1:68" ht="15.65" customHeight="1">
      <c r="A308" s="259"/>
      <c r="B308" s="260"/>
      <c r="C308" s="259"/>
      <c r="D308" s="261"/>
      <c r="E308" s="256"/>
      <c r="F308" s="256"/>
      <c r="G308" s="256"/>
      <c r="H308" s="262"/>
      <c r="I308" s="262"/>
      <c r="J308" s="263"/>
      <c r="K308" s="263"/>
      <c r="L308" s="263"/>
      <c r="M308" s="263"/>
      <c r="N308" s="263"/>
      <c r="O308" s="263"/>
      <c r="P308" s="263"/>
      <c r="Q308" s="263"/>
      <c r="R308" s="263"/>
      <c r="S308" s="263"/>
      <c r="T308" s="263"/>
      <c r="U308" s="263"/>
      <c r="V308" s="263"/>
      <c r="W308" s="161"/>
      <c r="X308" s="161"/>
      <c r="Y308" s="161"/>
      <c r="Z308" s="162"/>
      <c r="AA308" s="161"/>
      <c r="AB308" s="161"/>
      <c r="AC308" s="161"/>
      <c r="AD308" s="162"/>
      <c r="AE308" s="161"/>
      <c r="AF308" s="161"/>
      <c r="AG308" s="161"/>
      <c r="AH308" s="162"/>
      <c r="AI308" s="161"/>
      <c r="AJ308" s="161"/>
      <c r="AK308" s="161"/>
      <c r="AL308" s="162"/>
      <c r="AM308" s="161"/>
      <c r="AN308" s="161"/>
      <c r="AO308" s="161"/>
      <c r="AP308" s="162"/>
      <c r="AQ308" s="161"/>
      <c r="AR308" s="161"/>
      <c r="AS308" s="161"/>
      <c r="AT308" s="162"/>
      <c r="AU308" s="161"/>
      <c r="AV308" s="161"/>
      <c r="AW308" s="161"/>
      <c r="AX308" s="162"/>
      <c r="AY308" s="161"/>
      <c r="AZ308" s="161"/>
      <c r="BA308" s="161"/>
      <c r="BB308" s="162"/>
      <c r="BC308" s="161"/>
      <c r="BD308" s="161"/>
      <c r="BE308" s="161"/>
      <c r="BF308" s="162"/>
      <c r="BG308" s="162"/>
      <c r="BH308" s="162"/>
      <c r="BI308" s="161"/>
      <c r="BJ308" s="162"/>
      <c r="BK308" s="162"/>
      <c r="BL308" s="163"/>
      <c r="BM308" s="163"/>
      <c r="BN308" s="163"/>
      <c r="BO308" s="163"/>
      <c r="BP308" s="163"/>
    </row>
    <row r="309" spans="1:68" ht="15.65" customHeight="1">
      <c r="A309" s="259"/>
      <c r="B309" s="260"/>
      <c r="C309" s="259"/>
      <c r="D309" s="261"/>
      <c r="E309" s="256"/>
      <c r="F309" s="256"/>
      <c r="G309" s="256"/>
      <c r="H309" s="262"/>
      <c r="I309" s="262"/>
      <c r="J309" s="263"/>
      <c r="K309" s="263"/>
      <c r="L309" s="263"/>
      <c r="M309" s="263"/>
      <c r="N309" s="263"/>
      <c r="O309" s="263"/>
      <c r="P309" s="263"/>
      <c r="Q309" s="263"/>
      <c r="R309" s="263"/>
      <c r="S309" s="263"/>
      <c r="T309" s="263"/>
      <c r="U309" s="263"/>
      <c r="V309" s="263"/>
      <c r="W309" s="161"/>
      <c r="X309" s="161"/>
      <c r="Y309" s="161"/>
      <c r="Z309" s="162"/>
      <c r="AA309" s="161"/>
      <c r="AB309" s="161"/>
      <c r="AC309" s="161"/>
      <c r="AD309" s="162"/>
      <c r="AE309" s="161"/>
      <c r="AF309" s="161"/>
      <c r="AG309" s="161"/>
      <c r="AH309" s="162"/>
      <c r="AI309" s="161"/>
      <c r="AJ309" s="161"/>
      <c r="AK309" s="161"/>
      <c r="AL309" s="162"/>
      <c r="AM309" s="161"/>
      <c r="AN309" s="161"/>
      <c r="AO309" s="161"/>
      <c r="AP309" s="162"/>
      <c r="AQ309" s="161"/>
      <c r="AR309" s="161"/>
      <c r="AS309" s="161"/>
      <c r="AT309" s="162"/>
      <c r="AU309" s="161"/>
      <c r="AV309" s="161"/>
      <c r="AW309" s="161"/>
      <c r="AX309" s="162"/>
      <c r="AY309" s="161"/>
      <c r="AZ309" s="161"/>
      <c r="BA309" s="161"/>
      <c r="BB309" s="162"/>
      <c r="BC309" s="161"/>
      <c r="BD309" s="161"/>
      <c r="BE309" s="161"/>
      <c r="BF309" s="162"/>
      <c r="BG309" s="162"/>
      <c r="BH309" s="162"/>
      <c r="BI309" s="161"/>
      <c r="BJ309" s="162"/>
      <c r="BK309" s="162"/>
      <c r="BL309" s="163"/>
      <c r="BM309" s="163"/>
      <c r="BN309" s="163"/>
      <c r="BO309" s="163"/>
      <c r="BP309" s="163"/>
    </row>
    <row r="310" spans="1:68" ht="15.65" customHeight="1">
      <c r="A310" s="259"/>
      <c r="B310" s="260"/>
      <c r="C310" s="259"/>
      <c r="D310" s="261"/>
      <c r="E310" s="256"/>
      <c r="F310" s="256"/>
      <c r="G310" s="256"/>
      <c r="H310" s="262"/>
      <c r="I310" s="262"/>
      <c r="J310" s="263"/>
      <c r="K310" s="263"/>
      <c r="L310" s="263"/>
      <c r="M310" s="263"/>
      <c r="N310" s="263"/>
      <c r="O310" s="263"/>
      <c r="P310" s="263"/>
      <c r="Q310" s="263"/>
      <c r="R310" s="263"/>
      <c r="S310" s="263"/>
      <c r="T310" s="263"/>
      <c r="U310" s="263"/>
      <c r="V310" s="263"/>
      <c r="W310" s="161"/>
      <c r="X310" s="161"/>
      <c r="Y310" s="161"/>
      <c r="Z310" s="162"/>
      <c r="AA310" s="161"/>
      <c r="AB310" s="161"/>
      <c r="AC310" s="161"/>
      <c r="AD310" s="162"/>
      <c r="AE310" s="161"/>
      <c r="AF310" s="161"/>
      <c r="AG310" s="161"/>
      <c r="AH310" s="162"/>
      <c r="AI310" s="161"/>
      <c r="AJ310" s="161"/>
      <c r="AK310" s="161"/>
      <c r="AL310" s="162"/>
      <c r="AM310" s="161"/>
      <c r="AN310" s="161"/>
      <c r="AO310" s="161"/>
      <c r="AP310" s="162"/>
      <c r="AQ310" s="161"/>
      <c r="AR310" s="161"/>
      <c r="AS310" s="161"/>
      <c r="AT310" s="162"/>
      <c r="AU310" s="161"/>
      <c r="AV310" s="161"/>
      <c r="AW310" s="161"/>
      <c r="AX310" s="162"/>
      <c r="AY310" s="161"/>
      <c r="AZ310" s="161"/>
      <c r="BA310" s="161"/>
      <c r="BB310" s="162"/>
      <c r="BC310" s="161"/>
      <c r="BD310" s="161"/>
      <c r="BE310" s="161"/>
      <c r="BF310" s="162"/>
      <c r="BG310" s="162"/>
      <c r="BH310" s="162"/>
      <c r="BI310" s="161"/>
      <c r="BJ310" s="162"/>
      <c r="BK310" s="162"/>
      <c r="BL310" s="163"/>
      <c r="BM310" s="163"/>
      <c r="BN310" s="163"/>
      <c r="BO310" s="163"/>
      <c r="BP310" s="163"/>
    </row>
    <row r="311" spans="1:68" ht="15.65" customHeight="1">
      <c r="A311" s="259"/>
      <c r="B311" s="260"/>
      <c r="C311" s="259"/>
      <c r="D311" s="261"/>
      <c r="E311" s="256"/>
      <c r="F311" s="256"/>
      <c r="G311" s="256"/>
      <c r="H311" s="262"/>
      <c r="I311" s="262"/>
      <c r="J311" s="263"/>
      <c r="K311" s="263"/>
      <c r="L311" s="263"/>
      <c r="M311" s="263"/>
      <c r="N311" s="263"/>
      <c r="O311" s="263"/>
      <c r="P311" s="263"/>
      <c r="Q311" s="263"/>
      <c r="R311" s="263"/>
      <c r="S311" s="263"/>
      <c r="T311" s="263"/>
      <c r="U311" s="263"/>
      <c r="V311" s="263"/>
      <c r="W311" s="161"/>
      <c r="X311" s="161"/>
      <c r="Y311" s="161"/>
      <c r="Z311" s="162"/>
      <c r="AA311" s="161"/>
      <c r="AB311" s="161"/>
      <c r="AC311" s="161"/>
      <c r="AD311" s="162"/>
      <c r="AE311" s="161"/>
      <c r="AF311" s="161"/>
      <c r="AG311" s="161"/>
      <c r="AH311" s="162"/>
      <c r="AI311" s="161"/>
      <c r="AJ311" s="161"/>
      <c r="AK311" s="161"/>
      <c r="AL311" s="162"/>
      <c r="AM311" s="161"/>
      <c r="AN311" s="161"/>
      <c r="AO311" s="161"/>
      <c r="AP311" s="162"/>
      <c r="AQ311" s="161"/>
      <c r="AR311" s="161"/>
      <c r="AS311" s="161"/>
      <c r="AT311" s="162"/>
      <c r="AU311" s="161"/>
      <c r="AV311" s="161"/>
      <c r="AW311" s="161"/>
      <c r="AX311" s="162"/>
      <c r="AY311" s="161"/>
      <c r="AZ311" s="161"/>
      <c r="BA311" s="161"/>
      <c r="BB311" s="162"/>
      <c r="BC311" s="161"/>
      <c r="BD311" s="161"/>
      <c r="BE311" s="161"/>
      <c r="BF311" s="162"/>
      <c r="BG311" s="162"/>
      <c r="BH311" s="162"/>
      <c r="BI311" s="161"/>
      <c r="BJ311" s="162"/>
      <c r="BK311" s="162"/>
      <c r="BL311" s="163"/>
      <c r="BM311" s="163"/>
      <c r="BN311" s="163"/>
      <c r="BO311" s="163"/>
      <c r="BP311" s="163"/>
    </row>
    <row r="312" spans="1:68" ht="15.65" customHeight="1">
      <c r="A312" s="259"/>
      <c r="B312" s="260"/>
      <c r="C312" s="259"/>
      <c r="D312" s="261"/>
      <c r="E312" s="256"/>
      <c r="F312" s="256"/>
      <c r="G312" s="256"/>
      <c r="H312" s="262"/>
      <c r="I312" s="262"/>
      <c r="J312" s="263"/>
      <c r="K312" s="263"/>
      <c r="L312" s="263"/>
      <c r="M312" s="263"/>
      <c r="N312" s="263"/>
      <c r="O312" s="263"/>
      <c r="P312" s="263"/>
      <c r="Q312" s="263"/>
      <c r="R312" s="263"/>
      <c r="S312" s="263"/>
      <c r="T312" s="263"/>
      <c r="U312" s="263"/>
      <c r="V312" s="263"/>
      <c r="W312" s="161"/>
      <c r="X312" s="161"/>
      <c r="Y312" s="161"/>
      <c r="Z312" s="162"/>
      <c r="AA312" s="161"/>
      <c r="AB312" s="161"/>
      <c r="AC312" s="161"/>
      <c r="AD312" s="162"/>
      <c r="AE312" s="161"/>
      <c r="AF312" s="161"/>
      <c r="AG312" s="161"/>
      <c r="AH312" s="162"/>
      <c r="AI312" s="161"/>
      <c r="AJ312" s="161"/>
      <c r="AK312" s="161"/>
      <c r="AL312" s="162"/>
      <c r="AM312" s="161"/>
      <c r="AN312" s="161"/>
      <c r="AO312" s="161"/>
      <c r="AP312" s="162"/>
      <c r="AQ312" s="161"/>
      <c r="AR312" s="161"/>
      <c r="AS312" s="161"/>
      <c r="AT312" s="162"/>
      <c r="AU312" s="161"/>
      <c r="AV312" s="161"/>
      <c r="AW312" s="161"/>
      <c r="AX312" s="162"/>
      <c r="AY312" s="161"/>
      <c r="AZ312" s="161"/>
      <c r="BA312" s="161"/>
      <c r="BB312" s="162"/>
      <c r="BC312" s="161"/>
      <c r="BD312" s="161"/>
      <c r="BE312" s="161"/>
      <c r="BF312" s="162"/>
      <c r="BG312" s="162"/>
      <c r="BH312" s="162"/>
      <c r="BI312" s="161"/>
      <c r="BJ312" s="162"/>
      <c r="BK312" s="162"/>
      <c r="BL312" s="163"/>
      <c r="BM312" s="163"/>
      <c r="BN312" s="163"/>
      <c r="BO312" s="163"/>
      <c r="BP312" s="163"/>
    </row>
    <row r="313" spans="1:68" ht="15.65" customHeight="1">
      <c r="A313" s="259"/>
      <c r="B313" s="260"/>
      <c r="C313" s="259"/>
      <c r="D313" s="261"/>
      <c r="E313" s="256"/>
      <c r="F313" s="256"/>
      <c r="G313" s="256"/>
      <c r="H313" s="262"/>
      <c r="I313" s="262"/>
      <c r="J313" s="263"/>
      <c r="K313" s="263"/>
      <c r="L313" s="263"/>
      <c r="M313" s="263"/>
      <c r="N313" s="263"/>
      <c r="O313" s="263"/>
      <c r="P313" s="263"/>
      <c r="Q313" s="263"/>
      <c r="R313" s="263"/>
      <c r="S313" s="263"/>
      <c r="T313" s="263"/>
      <c r="U313" s="263"/>
      <c r="V313" s="263"/>
      <c r="W313" s="161"/>
      <c r="X313" s="161"/>
      <c r="Y313" s="161"/>
      <c r="Z313" s="162"/>
      <c r="AA313" s="161"/>
      <c r="AB313" s="161"/>
      <c r="AC313" s="161"/>
      <c r="AD313" s="162"/>
      <c r="AE313" s="161"/>
      <c r="AF313" s="161"/>
      <c r="AG313" s="161"/>
      <c r="AH313" s="162"/>
      <c r="AI313" s="161"/>
      <c r="AJ313" s="161"/>
      <c r="AK313" s="161"/>
      <c r="AL313" s="162"/>
      <c r="AM313" s="161"/>
      <c r="AN313" s="161"/>
      <c r="AO313" s="161"/>
      <c r="AP313" s="162"/>
      <c r="AQ313" s="161"/>
      <c r="AR313" s="161"/>
      <c r="AS313" s="161"/>
      <c r="AT313" s="162"/>
      <c r="AU313" s="161"/>
      <c r="AV313" s="161"/>
      <c r="AW313" s="161"/>
      <c r="AX313" s="162"/>
      <c r="AY313" s="161"/>
      <c r="AZ313" s="161"/>
      <c r="BA313" s="161"/>
      <c r="BB313" s="162"/>
      <c r="BC313" s="161"/>
      <c r="BD313" s="161"/>
      <c r="BE313" s="161"/>
      <c r="BF313" s="162"/>
      <c r="BG313" s="162"/>
      <c r="BH313" s="162"/>
      <c r="BI313" s="161"/>
      <c r="BJ313" s="162"/>
      <c r="BK313" s="162"/>
      <c r="BL313" s="163"/>
      <c r="BM313" s="163"/>
      <c r="BN313" s="163"/>
      <c r="BO313" s="163"/>
      <c r="BP313" s="163"/>
    </row>
    <row r="314" spans="1:68" ht="15.65" customHeight="1">
      <c r="A314" s="259"/>
      <c r="B314" s="260"/>
      <c r="C314" s="259"/>
      <c r="D314" s="261"/>
      <c r="E314" s="256"/>
      <c r="F314" s="256"/>
      <c r="G314" s="256"/>
      <c r="H314" s="262"/>
      <c r="I314" s="262"/>
      <c r="J314" s="263"/>
      <c r="K314" s="263"/>
      <c r="L314" s="263"/>
      <c r="M314" s="263"/>
      <c r="N314" s="263"/>
      <c r="O314" s="263"/>
      <c r="P314" s="263"/>
      <c r="Q314" s="263"/>
      <c r="R314" s="263"/>
      <c r="S314" s="263"/>
      <c r="T314" s="263"/>
      <c r="U314" s="263"/>
      <c r="V314" s="263"/>
      <c r="W314" s="161"/>
      <c r="X314" s="161"/>
      <c r="Y314" s="161"/>
      <c r="Z314" s="162"/>
      <c r="AA314" s="161"/>
      <c r="AB314" s="161"/>
      <c r="AC314" s="161"/>
      <c r="AD314" s="162"/>
      <c r="AE314" s="161"/>
      <c r="AF314" s="161"/>
      <c r="AG314" s="161"/>
      <c r="AH314" s="162"/>
      <c r="AI314" s="161"/>
      <c r="AJ314" s="161"/>
      <c r="AK314" s="161"/>
      <c r="AL314" s="162"/>
      <c r="AM314" s="161"/>
      <c r="AN314" s="161"/>
      <c r="AO314" s="161"/>
      <c r="AP314" s="162"/>
      <c r="AQ314" s="161"/>
      <c r="AR314" s="161"/>
      <c r="AS314" s="161"/>
      <c r="AT314" s="162"/>
      <c r="AU314" s="161"/>
      <c r="AV314" s="161"/>
      <c r="AW314" s="161"/>
      <c r="AX314" s="162"/>
      <c r="AY314" s="161"/>
      <c r="AZ314" s="161"/>
      <c r="BA314" s="161"/>
      <c r="BB314" s="162"/>
      <c r="BC314" s="161"/>
      <c r="BD314" s="161"/>
      <c r="BE314" s="161"/>
      <c r="BF314" s="162"/>
      <c r="BG314" s="162"/>
      <c r="BH314" s="162"/>
      <c r="BI314" s="161"/>
      <c r="BJ314" s="162"/>
      <c r="BK314" s="162"/>
      <c r="BL314" s="163"/>
      <c r="BM314" s="163"/>
      <c r="BN314" s="163"/>
      <c r="BO314" s="163"/>
      <c r="BP314" s="163"/>
    </row>
    <row r="315" spans="1:68" ht="15.65" customHeight="1">
      <c r="A315" s="259"/>
      <c r="B315" s="260"/>
      <c r="C315" s="259"/>
      <c r="D315" s="261"/>
      <c r="E315" s="256"/>
      <c r="F315" s="256"/>
      <c r="G315" s="256"/>
      <c r="H315" s="262"/>
      <c r="I315" s="262"/>
      <c r="J315" s="263"/>
      <c r="K315" s="263"/>
      <c r="L315" s="263"/>
      <c r="M315" s="263"/>
      <c r="N315" s="263"/>
      <c r="O315" s="263"/>
      <c r="P315" s="263"/>
      <c r="Q315" s="263"/>
      <c r="R315" s="263"/>
      <c r="S315" s="263"/>
      <c r="T315" s="263"/>
      <c r="U315" s="263"/>
      <c r="V315" s="263"/>
      <c r="W315" s="161"/>
      <c r="X315" s="161"/>
      <c r="Y315" s="161"/>
      <c r="Z315" s="162"/>
      <c r="AA315" s="161"/>
      <c r="AB315" s="161"/>
      <c r="AC315" s="161"/>
      <c r="AD315" s="162"/>
      <c r="AE315" s="161"/>
      <c r="AF315" s="161"/>
      <c r="AG315" s="161"/>
      <c r="AH315" s="162"/>
      <c r="AI315" s="161"/>
      <c r="AJ315" s="161"/>
      <c r="AK315" s="161"/>
      <c r="AL315" s="162"/>
      <c r="AM315" s="161"/>
      <c r="AN315" s="161"/>
      <c r="AO315" s="161"/>
      <c r="AP315" s="162"/>
      <c r="AQ315" s="161"/>
      <c r="AR315" s="161"/>
      <c r="AS315" s="161"/>
      <c r="AT315" s="162"/>
      <c r="AU315" s="161"/>
      <c r="AV315" s="161"/>
      <c r="AW315" s="161"/>
      <c r="AX315" s="162"/>
      <c r="AY315" s="161"/>
      <c r="AZ315" s="161"/>
      <c r="BA315" s="161"/>
      <c r="BB315" s="162"/>
      <c r="BC315" s="161"/>
      <c r="BD315" s="161"/>
      <c r="BE315" s="161"/>
      <c r="BF315" s="162"/>
      <c r="BG315" s="162"/>
      <c r="BH315" s="162"/>
      <c r="BI315" s="161"/>
      <c r="BJ315" s="162"/>
      <c r="BK315" s="162"/>
      <c r="BL315" s="163"/>
      <c r="BM315" s="163"/>
      <c r="BN315" s="163"/>
      <c r="BO315" s="163"/>
      <c r="BP315" s="163"/>
    </row>
    <row r="316" spans="1:68" ht="15.65" customHeight="1">
      <c r="A316" s="259"/>
      <c r="B316" s="260"/>
      <c r="C316" s="259"/>
      <c r="D316" s="261"/>
      <c r="E316" s="256"/>
      <c r="F316" s="256"/>
      <c r="G316" s="256"/>
      <c r="H316" s="262"/>
      <c r="I316" s="262"/>
      <c r="J316" s="263"/>
      <c r="K316" s="263"/>
      <c r="L316" s="263"/>
      <c r="M316" s="263"/>
      <c r="N316" s="263"/>
      <c r="O316" s="263"/>
      <c r="P316" s="263"/>
      <c r="Q316" s="263"/>
      <c r="R316" s="263"/>
      <c r="S316" s="263"/>
      <c r="T316" s="263"/>
      <c r="U316" s="263"/>
      <c r="V316" s="263"/>
      <c r="W316" s="161"/>
      <c r="X316" s="161"/>
      <c r="Y316" s="161"/>
      <c r="Z316" s="162"/>
      <c r="AA316" s="161"/>
      <c r="AB316" s="161"/>
      <c r="AC316" s="161"/>
      <c r="AD316" s="162"/>
      <c r="AE316" s="161"/>
      <c r="AF316" s="161"/>
      <c r="AG316" s="161"/>
      <c r="AH316" s="162"/>
      <c r="AI316" s="161"/>
      <c r="AJ316" s="161"/>
      <c r="AK316" s="161"/>
      <c r="AL316" s="162"/>
      <c r="AM316" s="161"/>
      <c r="AN316" s="161"/>
      <c r="AO316" s="161"/>
      <c r="AP316" s="162"/>
      <c r="AQ316" s="161"/>
      <c r="AR316" s="161"/>
      <c r="AS316" s="161"/>
      <c r="AT316" s="162"/>
      <c r="AU316" s="161"/>
      <c r="AV316" s="161"/>
      <c r="AW316" s="161"/>
      <c r="AX316" s="162"/>
      <c r="AY316" s="161"/>
      <c r="AZ316" s="161"/>
      <c r="BA316" s="161"/>
      <c r="BB316" s="162"/>
      <c r="BC316" s="161"/>
      <c r="BD316" s="161"/>
      <c r="BE316" s="161"/>
      <c r="BF316" s="162"/>
      <c r="BG316" s="162"/>
      <c r="BH316" s="162"/>
      <c r="BI316" s="161"/>
      <c r="BJ316" s="162"/>
      <c r="BK316" s="162"/>
      <c r="BL316" s="163"/>
      <c r="BM316" s="163"/>
      <c r="BN316" s="163"/>
      <c r="BO316" s="163"/>
      <c r="BP316" s="163"/>
    </row>
    <row r="317" spans="1:68" ht="15.65" customHeight="1">
      <c r="A317" s="259"/>
      <c r="B317" s="260"/>
      <c r="C317" s="259"/>
      <c r="D317" s="261"/>
      <c r="E317" s="256"/>
      <c r="F317" s="256"/>
      <c r="G317" s="256"/>
      <c r="H317" s="262"/>
      <c r="I317" s="262"/>
      <c r="J317" s="263"/>
      <c r="K317" s="263"/>
      <c r="L317" s="263"/>
      <c r="M317" s="263"/>
      <c r="N317" s="263"/>
      <c r="O317" s="263"/>
      <c r="P317" s="263"/>
      <c r="Q317" s="263"/>
      <c r="R317" s="263"/>
      <c r="S317" s="263"/>
      <c r="T317" s="263"/>
      <c r="U317" s="263"/>
      <c r="V317" s="263"/>
      <c r="W317" s="161"/>
      <c r="X317" s="161"/>
      <c r="Y317" s="161"/>
      <c r="Z317" s="162"/>
      <c r="AA317" s="161"/>
      <c r="AB317" s="161"/>
      <c r="AC317" s="161"/>
      <c r="AD317" s="162"/>
      <c r="AE317" s="161"/>
      <c r="AF317" s="161"/>
      <c r="AG317" s="161"/>
      <c r="AH317" s="162"/>
      <c r="AI317" s="161"/>
      <c r="AJ317" s="161"/>
      <c r="AK317" s="161"/>
      <c r="AL317" s="162"/>
      <c r="AM317" s="161"/>
      <c r="AN317" s="161"/>
      <c r="AO317" s="161"/>
      <c r="AP317" s="162"/>
      <c r="AQ317" s="161"/>
      <c r="AR317" s="161"/>
      <c r="AS317" s="161"/>
      <c r="AT317" s="162"/>
      <c r="AU317" s="161"/>
      <c r="AV317" s="161"/>
      <c r="AW317" s="161"/>
      <c r="AX317" s="162"/>
      <c r="AY317" s="161"/>
      <c r="AZ317" s="161"/>
      <c r="BA317" s="161"/>
      <c r="BB317" s="162"/>
      <c r="BC317" s="161"/>
      <c r="BD317" s="161"/>
      <c r="BE317" s="161"/>
      <c r="BF317" s="162"/>
      <c r="BG317" s="162"/>
      <c r="BH317" s="162"/>
      <c r="BI317" s="161"/>
      <c r="BJ317" s="162"/>
      <c r="BK317" s="162"/>
      <c r="BL317" s="163"/>
      <c r="BM317" s="163"/>
      <c r="BN317" s="163"/>
      <c r="BO317" s="163"/>
      <c r="BP317" s="163"/>
    </row>
    <row r="318" spans="1:68" ht="15.65" customHeight="1">
      <c r="A318" s="259"/>
      <c r="B318" s="260"/>
      <c r="C318" s="259"/>
      <c r="D318" s="261"/>
      <c r="E318" s="256"/>
      <c r="F318" s="256"/>
      <c r="G318" s="256"/>
      <c r="H318" s="262"/>
      <c r="I318" s="262"/>
      <c r="J318" s="263"/>
      <c r="K318" s="263"/>
      <c r="L318" s="263"/>
      <c r="M318" s="263"/>
      <c r="N318" s="263"/>
      <c r="O318" s="263"/>
      <c r="P318" s="263"/>
      <c r="Q318" s="263"/>
      <c r="R318" s="263"/>
      <c r="S318" s="263"/>
      <c r="T318" s="263"/>
      <c r="U318" s="263"/>
      <c r="V318" s="263"/>
      <c r="W318" s="161"/>
      <c r="X318" s="161"/>
      <c r="Y318" s="161"/>
      <c r="Z318" s="162"/>
      <c r="AA318" s="161"/>
      <c r="AB318" s="161"/>
      <c r="AC318" s="161"/>
      <c r="AD318" s="162"/>
      <c r="AE318" s="161"/>
      <c r="AF318" s="161"/>
      <c r="AG318" s="161"/>
      <c r="AH318" s="162"/>
      <c r="AI318" s="161"/>
      <c r="AJ318" s="161"/>
      <c r="AK318" s="161"/>
      <c r="AL318" s="162"/>
      <c r="AM318" s="161"/>
      <c r="AN318" s="161"/>
      <c r="AO318" s="161"/>
      <c r="AP318" s="162"/>
      <c r="AQ318" s="161"/>
      <c r="AR318" s="161"/>
      <c r="AS318" s="161"/>
      <c r="AT318" s="162"/>
      <c r="AU318" s="161"/>
      <c r="AV318" s="161"/>
      <c r="AW318" s="161"/>
      <c r="AX318" s="162"/>
      <c r="AY318" s="161"/>
      <c r="AZ318" s="161"/>
      <c r="BA318" s="161"/>
      <c r="BB318" s="162"/>
      <c r="BC318" s="161"/>
      <c r="BD318" s="161"/>
      <c r="BE318" s="161"/>
      <c r="BF318" s="162"/>
      <c r="BG318" s="162"/>
      <c r="BH318" s="162"/>
      <c r="BI318" s="161"/>
      <c r="BJ318" s="162"/>
      <c r="BK318" s="162"/>
      <c r="BL318" s="163"/>
      <c r="BM318" s="163"/>
      <c r="BN318" s="163"/>
      <c r="BO318" s="163"/>
      <c r="BP318" s="163"/>
    </row>
    <row r="319" spans="1:68" ht="15.65" customHeight="1">
      <c r="A319" s="259"/>
      <c r="B319" s="260"/>
      <c r="C319" s="259"/>
      <c r="D319" s="261"/>
      <c r="E319" s="256"/>
      <c r="F319" s="256"/>
      <c r="G319" s="256"/>
      <c r="H319" s="262"/>
      <c r="I319" s="262"/>
      <c r="J319" s="263"/>
      <c r="K319" s="263"/>
      <c r="L319" s="263"/>
      <c r="M319" s="263"/>
      <c r="N319" s="263"/>
      <c r="O319" s="263"/>
      <c r="P319" s="263"/>
      <c r="Q319" s="263"/>
      <c r="R319" s="263"/>
      <c r="S319" s="263"/>
      <c r="T319" s="263"/>
      <c r="U319" s="263"/>
      <c r="V319" s="263"/>
      <c r="W319" s="161"/>
      <c r="X319" s="161"/>
      <c r="Y319" s="161"/>
      <c r="Z319" s="162"/>
      <c r="AA319" s="161"/>
      <c r="AB319" s="161"/>
      <c r="AC319" s="161"/>
      <c r="AD319" s="162"/>
      <c r="AE319" s="161"/>
      <c r="AF319" s="161"/>
      <c r="AG319" s="161"/>
      <c r="AH319" s="162"/>
      <c r="AI319" s="161"/>
      <c r="AJ319" s="161"/>
      <c r="AK319" s="161"/>
      <c r="AL319" s="162"/>
      <c r="AM319" s="161"/>
      <c r="AN319" s="161"/>
      <c r="AO319" s="161"/>
      <c r="AP319" s="162"/>
      <c r="AQ319" s="161"/>
      <c r="AR319" s="161"/>
      <c r="AS319" s="161"/>
      <c r="AT319" s="162"/>
      <c r="AU319" s="161"/>
      <c r="AV319" s="161"/>
      <c r="AW319" s="161"/>
      <c r="AX319" s="162"/>
      <c r="AY319" s="161"/>
      <c r="AZ319" s="161"/>
      <c r="BA319" s="161"/>
      <c r="BB319" s="162"/>
      <c r="BC319" s="161"/>
      <c r="BD319" s="161"/>
      <c r="BE319" s="161"/>
      <c r="BF319" s="162"/>
      <c r="BG319" s="162"/>
      <c r="BH319" s="162"/>
      <c r="BI319" s="161"/>
      <c r="BJ319" s="162"/>
      <c r="BK319" s="162"/>
      <c r="BL319" s="163"/>
      <c r="BM319" s="163"/>
      <c r="BN319" s="163"/>
      <c r="BO319" s="163"/>
      <c r="BP319" s="163"/>
    </row>
    <row r="320" spans="1:68" ht="15.65" customHeight="1">
      <c r="A320" s="259"/>
      <c r="B320" s="260"/>
      <c r="C320" s="259"/>
      <c r="D320" s="261"/>
      <c r="E320" s="256"/>
      <c r="F320" s="256"/>
      <c r="G320" s="256"/>
      <c r="H320" s="262"/>
      <c r="I320" s="262"/>
      <c r="J320" s="263"/>
      <c r="K320" s="263"/>
      <c r="L320" s="263"/>
      <c r="M320" s="263"/>
      <c r="N320" s="263"/>
      <c r="O320" s="263"/>
      <c r="P320" s="263"/>
      <c r="Q320" s="263"/>
      <c r="R320" s="263"/>
      <c r="S320" s="263"/>
      <c r="T320" s="263"/>
      <c r="U320" s="263"/>
      <c r="V320" s="263"/>
      <c r="W320" s="161"/>
      <c r="X320" s="161"/>
      <c r="Y320" s="161"/>
      <c r="Z320" s="162"/>
      <c r="AA320" s="161"/>
      <c r="AB320" s="161"/>
      <c r="AC320" s="161"/>
      <c r="AD320" s="162"/>
      <c r="AE320" s="161"/>
      <c r="AF320" s="161"/>
      <c r="AG320" s="161"/>
      <c r="AH320" s="162"/>
      <c r="AI320" s="161"/>
      <c r="AJ320" s="161"/>
      <c r="AK320" s="161"/>
      <c r="AL320" s="162"/>
      <c r="AM320" s="161"/>
      <c r="AN320" s="161"/>
      <c r="AO320" s="161"/>
      <c r="AP320" s="162"/>
      <c r="AQ320" s="161"/>
      <c r="AR320" s="161"/>
      <c r="AS320" s="161"/>
      <c r="AT320" s="162"/>
      <c r="AU320" s="161"/>
      <c r="AV320" s="161"/>
      <c r="AW320" s="161"/>
      <c r="AX320" s="162"/>
      <c r="AY320" s="161"/>
      <c r="AZ320" s="161"/>
      <c r="BA320" s="161"/>
      <c r="BB320" s="162"/>
      <c r="BC320" s="161"/>
      <c r="BD320" s="161"/>
      <c r="BE320" s="161"/>
      <c r="BF320" s="162"/>
      <c r="BG320" s="162"/>
      <c r="BH320" s="162"/>
      <c r="BI320" s="161"/>
      <c r="BJ320" s="162"/>
      <c r="BK320" s="162"/>
      <c r="BL320" s="163"/>
      <c r="BM320" s="163"/>
      <c r="BN320" s="163"/>
      <c r="BO320" s="163"/>
      <c r="BP320" s="163"/>
    </row>
    <row r="321" spans="1:68" ht="15.65" customHeight="1">
      <c r="A321" s="259"/>
      <c r="B321" s="260"/>
      <c r="C321" s="259"/>
      <c r="D321" s="261"/>
      <c r="E321" s="256"/>
      <c r="F321" s="256"/>
      <c r="G321" s="256"/>
      <c r="H321" s="262"/>
      <c r="I321" s="262"/>
      <c r="J321" s="263"/>
      <c r="K321" s="263"/>
      <c r="L321" s="263"/>
      <c r="M321" s="263"/>
      <c r="N321" s="263"/>
      <c r="O321" s="263"/>
      <c r="P321" s="263"/>
      <c r="Q321" s="263"/>
      <c r="R321" s="263"/>
      <c r="S321" s="263"/>
      <c r="T321" s="263"/>
      <c r="U321" s="263"/>
      <c r="V321" s="263"/>
      <c r="W321" s="161"/>
      <c r="X321" s="161"/>
      <c r="Y321" s="161"/>
      <c r="Z321" s="162"/>
      <c r="AA321" s="161"/>
      <c r="AB321" s="161"/>
      <c r="AC321" s="161"/>
      <c r="AD321" s="162"/>
      <c r="AE321" s="161"/>
      <c r="AF321" s="161"/>
      <c r="AG321" s="161"/>
      <c r="AH321" s="162"/>
      <c r="AI321" s="161"/>
      <c r="AJ321" s="161"/>
      <c r="AK321" s="161"/>
      <c r="AL321" s="162"/>
      <c r="AM321" s="161"/>
      <c r="AN321" s="161"/>
      <c r="AO321" s="161"/>
      <c r="AP321" s="162"/>
      <c r="AQ321" s="161"/>
      <c r="AR321" s="161"/>
      <c r="AS321" s="161"/>
      <c r="AT321" s="162"/>
      <c r="AU321" s="161"/>
      <c r="AV321" s="161"/>
      <c r="AW321" s="161"/>
      <c r="AX321" s="162"/>
      <c r="AY321" s="161"/>
      <c r="AZ321" s="161"/>
      <c r="BA321" s="161"/>
      <c r="BB321" s="162"/>
      <c r="BC321" s="161"/>
      <c r="BD321" s="161"/>
      <c r="BE321" s="161"/>
      <c r="BF321" s="162"/>
      <c r="BG321" s="162"/>
      <c r="BH321" s="162"/>
      <c r="BI321" s="161"/>
      <c r="BJ321" s="162"/>
      <c r="BK321" s="162"/>
      <c r="BL321" s="163"/>
      <c r="BM321" s="163"/>
      <c r="BN321" s="163"/>
      <c r="BO321" s="163"/>
      <c r="BP321" s="163"/>
    </row>
    <row r="322" spans="1:68" ht="15.65" customHeight="1">
      <c r="A322" s="259"/>
      <c r="B322" s="260"/>
      <c r="C322" s="259"/>
      <c r="D322" s="261"/>
      <c r="E322" s="256"/>
      <c r="F322" s="256"/>
      <c r="G322" s="256"/>
      <c r="H322" s="262"/>
      <c r="I322" s="262"/>
      <c r="J322" s="263"/>
      <c r="K322" s="263"/>
      <c r="L322" s="263"/>
      <c r="M322" s="263"/>
      <c r="N322" s="263"/>
      <c r="O322" s="263"/>
      <c r="P322" s="263"/>
      <c r="Q322" s="263"/>
      <c r="R322" s="263"/>
      <c r="S322" s="263"/>
      <c r="T322" s="263"/>
      <c r="U322" s="263"/>
      <c r="V322" s="263"/>
      <c r="W322" s="161"/>
      <c r="X322" s="161"/>
      <c r="Y322" s="161"/>
      <c r="Z322" s="162"/>
      <c r="AA322" s="161"/>
      <c r="AB322" s="161"/>
      <c r="AC322" s="161"/>
      <c r="AD322" s="162"/>
      <c r="AE322" s="161"/>
      <c r="AF322" s="161"/>
      <c r="AG322" s="161"/>
      <c r="AH322" s="162"/>
      <c r="AI322" s="161"/>
      <c r="AJ322" s="161"/>
      <c r="AK322" s="161"/>
      <c r="AL322" s="162"/>
      <c r="AM322" s="161"/>
      <c r="AN322" s="161"/>
      <c r="AO322" s="161"/>
      <c r="AP322" s="162"/>
      <c r="AQ322" s="161"/>
      <c r="AR322" s="161"/>
      <c r="AS322" s="161"/>
      <c r="AT322" s="162"/>
      <c r="AU322" s="161"/>
      <c r="AV322" s="161"/>
      <c r="AW322" s="161"/>
      <c r="AX322" s="162"/>
      <c r="AY322" s="161"/>
      <c r="AZ322" s="161"/>
      <c r="BA322" s="161"/>
      <c r="BB322" s="162"/>
      <c r="BC322" s="161"/>
      <c r="BD322" s="161"/>
      <c r="BE322" s="161"/>
      <c r="BF322" s="162"/>
      <c r="BG322" s="162"/>
      <c r="BH322" s="162"/>
      <c r="BI322" s="161"/>
      <c r="BJ322" s="162"/>
      <c r="BK322" s="162"/>
      <c r="BL322" s="163"/>
      <c r="BM322" s="163"/>
      <c r="BN322" s="163"/>
      <c r="BO322" s="163"/>
      <c r="BP322" s="163"/>
    </row>
    <row r="323" spans="1:68" ht="15.65" customHeight="1">
      <c r="A323" s="259"/>
      <c r="B323" s="260"/>
      <c r="C323" s="259"/>
      <c r="D323" s="261"/>
      <c r="E323" s="256"/>
      <c r="F323" s="256"/>
      <c r="G323" s="256"/>
      <c r="H323" s="262"/>
      <c r="I323" s="262"/>
      <c r="J323" s="263"/>
      <c r="K323" s="263"/>
      <c r="L323" s="263"/>
      <c r="M323" s="263"/>
      <c r="N323" s="263"/>
      <c r="O323" s="263"/>
      <c r="P323" s="263"/>
      <c r="Q323" s="263"/>
      <c r="R323" s="263"/>
      <c r="S323" s="263"/>
      <c r="T323" s="263"/>
      <c r="U323" s="263"/>
      <c r="V323" s="263"/>
      <c r="W323" s="161"/>
      <c r="X323" s="161"/>
      <c r="Y323" s="161"/>
      <c r="Z323" s="162"/>
      <c r="AA323" s="161"/>
      <c r="AB323" s="161"/>
      <c r="AC323" s="161"/>
      <c r="AD323" s="162"/>
      <c r="AE323" s="161"/>
      <c r="AF323" s="161"/>
      <c r="AG323" s="161"/>
      <c r="AH323" s="162"/>
      <c r="AI323" s="161"/>
      <c r="AJ323" s="161"/>
      <c r="AK323" s="161"/>
      <c r="AL323" s="162"/>
      <c r="AM323" s="161"/>
      <c r="AN323" s="161"/>
      <c r="AO323" s="161"/>
      <c r="AP323" s="162"/>
      <c r="AQ323" s="161"/>
      <c r="AR323" s="161"/>
      <c r="AS323" s="161"/>
      <c r="AT323" s="162"/>
      <c r="AU323" s="161"/>
      <c r="AV323" s="161"/>
      <c r="AW323" s="161"/>
      <c r="AX323" s="162"/>
      <c r="AY323" s="161"/>
      <c r="AZ323" s="161"/>
      <c r="BA323" s="161"/>
      <c r="BB323" s="162"/>
      <c r="BC323" s="161"/>
      <c r="BD323" s="161"/>
      <c r="BE323" s="161"/>
      <c r="BF323" s="162"/>
      <c r="BG323" s="162"/>
      <c r="BH323" s="162"/>
      <c r="BI323" s="161"/>
      <c r="BJ323" s="162"/>
      <c r="BK323" s="162"/>
      <c r="BL323" s="163"/>
      <c r="BM323" s="163"/>
      <c r="BN323" s="163"/>
      <c r="BO323" s="163"/>
      <c r="BP323" s="163"/>
    </row>
    <row r="324" spans="1:68" ht="15.65" customHeight="1">
      <c r="A324" s="259"/>
      <c r="B324" s="260"/>
      <c r="C324" s="259"/>
      <c r="D324" s="261"/>
      <c r="E324" s="256"/>
      <c r="F324" s="256"/>
      <c r="G324" s="256"/>
      <c r="H324" s="262"/>
      <c r="I324" s="262"/>
      <c r="J324" s="263"/>
      <c r="K324" s="263"/>
      <c r="L324" s="263"/>
      <c r="M324" s="263"/>
      <c r="N324" s="263"/>
      <c r="O324" s="263"/>
      <c r="P324" s="263"/>
      <c r="Q324" s="263"/>
      <c r="R324" s="263"/>
      <c r="S324" s="263"/>
      <c r="T324" s="263"/>
      <c r="U324" s="263"/>
      <c r="V324" s="263"/>
      <c r="W324" s="161"/>
      <c r="X324" s="161"/>
      <c r="Y324" s="161"/>
      <c r="Z324" s="162"/>
      <c r="AA324" s="161"/>
      <c r="AB324" s="161"/>
      <c r="AC324" s="161"/>
      <c r="AD324" s="162"/>
      <c r="AE324" s="161"/>
      <c r="AF324" s="161"/>
      <c r="AG324" s="161"/>
      <c r="AH324" s="162"/>
      <c r="AI324" s="161"/>
      <c r="AJ324" s="161"/>
      <c r="AK324" s="161"/>
      <c r="AL324" s="162"/>
      <c r="AM324" s="161"/>
      <c r="AN324" s="161"/>
      <c r="AO324" s="161"/>
      <c r="AP324" s="162"/>
      <c r="AQ324" s="161"/>
      <c r="AR324" s="161"/>
      <c r="AS324" s="161"/>
      <c r="AT324" s="162"/>
      <c r="AU324" s="161"/>
      <c r="AV324" s="161"/>
      <c r="AW324" s="161"/>
      <c r="AX324" s="162"/>
      <c r="AY324" s="161"/>
      <c r="AZ324" s="161"/>
      <c r="BA324" s="161"/>
      <c r="BB324" s="162"/>
      <c r="BC324" s="161"/>
      <c r="BD324" s="161"/>
      <c r="BE324" s="161"/>
      <c r="BF324" s="162"/>
      <c r="BG324" s="162"/>
      <c r="BH324" s="162"/>
      <c r="BI324" s="161"/>
      <c r="BJ324" s="162"/>
      <c r="BK324" s="162"/>
      <c r="BL324" s="163"/>
      <c r="BM324" s="163"/>
      <c r="BN324" s="163"/>
      <c r="BO324" s="163"/>
      <c r="BP324" s="163"/>
    </row>
    <row r="325" spans="1:68" ht="15.65" customHeight="1">
      <c r="A325" s="259"/>
      <c r="B325" s="260"/>
      <c r="C325" s="259"/>
      <c r="D325" s="261"/>
      <c r="E325" s="256"/>
      <c r="F325" s="256"/>
      <c r="G325" s="256"/>
      <c r="H325" s="262"/>
      <c r="I325" s="262"/>
      <c r="J325" s="263"/>
      <c r="K325" s="263"/>
      <c r="L325" s="263"/>
      <c r="M325" s="263"/>
      <c r="N325" s="263"/>
      <c r="O325" s="263"/>
      <c r="P325" s="263"/>
      <c r="Q325" s="263"/>
      <c r="R325" s="263"/>
      <c r="S325" s="263"/>
      <c r="T325" s="263"/>
      <c r="U325" s="263"/>
      <c r="V325" s="263"/>
      <c r="W325" s="161"/>
      <c r="X325" s="161"/>
      <c r="Y325" s="161"/>
      <c r="Z325" s="162"/>
      <c r="AA325" s="161"/>
      <c r="AB325" s="161"/>
      <c r="AC325" s="161"/>
      <c r="AD325" s="162"/>
      <c r="AE325" s="161"/>
      <c r="AF325" s="161"/>
      <c r="AG325" s="161"/>
      <c r="AH325" s="162"/>
      <c r="AI325" s="161"/>
      <c r="AJ325" s="161"/>
      <c r="AK325" s="161"/>
      <c r="AL325" s="162"/>
      <c r="AM325" s="161"/>
      <c r="AN325" s="161"/>
      <c r="AO325" s="161"/>
      <c r="AP325" s="162"/>
      <c r="AQ325" s="161"/>
      <c r="AR325" s="161"/>
      <c r="AS325" s="161"/>
      <c r="AT325" s="162"/>
      <c r="AU325" s="161"/>
      <c r="AV325" s="161"/>
      <c r="AW325" s="161"/>
      <c r="AX325" s="162"/>
      <c r="AY325" s="161"/>
      <c r="AZ325" s="161"/>
      <c r="BA325" s="161"/>
      <c r="BB325" s="162"/>
      <c r="BC325" s="161"/>
      <c r="BD325" s="161"/>
      <c r="BE325" s="161"/>
      <c r="BF325" s="162"/>
      <c r="BG325" s="162"/>
      <c r="BH325" s="162"/>
      <c r="BI325" s="161"/>
      <c r="BJ325" s="162"/>
      <c r="BK325" s="162"/>
      <c r="BL325" s="163"/>
      <c r="BM325" s="163"/>
      <c r="BN325" s="163"/>
      <c r="BO325" s="163"/>
      <c r="BP325" s="163"/>
    </row>
    <row r="326" spans="1:68" ht="15.65" customHeight="1">
      <c r="A326" s="259"/>
      <c r="B326" s="260"/>
      <c r="C326" s="259"/>
      <c r="D326" s="261"/>
      <c r="E326" s="256"/>
      <c r="F326" s="256"/>
      <c r="G326" s="256"/>
      <c r="H326" s="262"/>
      <c r="I326" s="262"/>
      <c r="J326" s="263"/>
      <c r="K326" s="263"/>
      <c r="L326" s="263"/>
      <c r="M326" s="263"/>
      <c r="N326" s="263"/>
      <c r="O326" s="263"/>
      <c r="P326" s="263"/>
      <c r="Q326" s="263"/>
      <c r="R326" s="263"/>
      <c r="S326" s="263"/>
      <c r="T326" s="263"/>
      <c r="U326" s="263"/>
      <c r="V326" s="263"/>
      <c r="W326" s="161"/>
      <c r="X326" s="161"/>
      <c r="Y326" s="161"/>
      <c r="Z326" s="162"/>
      <c r="AA326" s="161"/>
      <c r="AB326" s="161"/>
      <c r="AC326" s="161"/>
      <c r="AD326" s="162"/>
      <c r="AE326" s="161"/>
      <c r="AF326" s="161"/>
      <c r="AG326" s="161"/>
      <c r="AH326" s="162"/>
      <c r="AI326" s="161"/>
      <c r="AJ326" s="161"/>
      <c r="AK326" s="161"/>
      <c r="AL326" s="162"/>
      <c r="AM326" s="161"/>
      <c r="AN326" s="161"/>
      <c r="AO326" s="161"/>
      <c r="AP326" s="162"/>
      <c r="AQ326" s="161"/>
      <c r="AR326" s="161"/>
      <c r="AS326" s="161"/>
      <c r="AT326" s="162"/>
      <c r="AU326" s="161"/>
      <c r="AV326" s="161"/>
      <c r="AW326" s="161"/>
      <c r="AX326" s="162"/>
      <c r="AY326" s="161"/>
      <c r="AZ326" s="161"/>
      <c r="BA326" s="161"/>
      <c r="BB326" s="162"/>
      <c r="BC326" s="161"/>
      <c r="BD326" s="161"/>
      <c r="BE326" s="161"/>
      <c r="BF326" s="162"/>
      <c r="BG326" s="162"/>
      <c r="BH326" s="162"/>
      <c r="BI326" s="161"/>
      <c r="BJ326" s="162"/>
      <c r="BK326" s="162"/>
      <c r="BL326" s="163"/>
      <c r="BM326" s="163"/>
      <c r="BN326" s="163"/>
      <c r="BO326" s="163"/>
      <c r="BP326" s="163"/>
    </row>
    <row r="327" spans="1:68" ht="15.65" customHeight="1">
      <c r="A327" s="259"/>
      <c r="B327" s="260"/>
      <c r="C327" s="259"/>
      <c r="D327" s="261"/>
      <c r="E327" s="256"/>
      <c r="F327" s="256"/>
      <c r="G327" s="256"/>
      <c r="H327" s="262"/>
      <c r="I327" s="262"/>
      <c r="J327" s="263"/>
      <c r="K327" s="263"/>
      <c r="L327" s="263"/>
      <c r="M327" s="263"/>
      <c r="N327" s="263"/>
      <c r="O327" s="263"/>
      <c r="P327" s="263"/>
      <c r="Q327" s="263"/>
      <c r="R327" s="263"/>
      <c r="S327" s="263"/>
      <c r="T327" s="263"/>
      <c r="U327" s="263"/>
      <c r="V327" s="263"/>
      <c r="W327" s="161"/>
      <c r="X327" s="161"/>
      <c r="Y327" s="161"/>
      <c r="Z327" s="162"/>
      <c r="AA327" s="161"/>
      <c r="AB327" s="161"/>
      <c r="AC327" s="161"/>
      <c r="AD327" s="162"/>
      <c r="AE327" s="161"/>
      <c r="AF327" s="161"/>
      <c r="AG327" s="161"/>
      <c r="AH327" s="162"/>
      <c r="AI327" s="161"/>
      <c r="AJ327" s="161"/>
      <c r="AK327" s="161"/>
      <c r="AL327" s="162"/>
      <c r="AM327" s="161"/>
      <c r="AN327" s="161"/>
      <c r="AO327" s="161"/>
      <c r="AP327" s="162"/>
      <c r="AQ327" s="161"/>
      <c r="AR327" s="161"/>
      <c r="AS327" s="161"/>
      <c r="AT327" s="162"/>
      <c r="AU327" s="161"/>
      <c r="AV327" s="161"/>
      <c r="AW327" s="161"/>
      <c r="AX327" s="162"/>
      <c r="AY327" s="161"/>
      <c r="AZ327" s="161"/>
      <c r="BA327" s="161"/>
      <c r="BB327" s="162"/>
      <c r="BC327" s="161"/>
      <c r="BD327" s="161"/>
      <c r="BE327" s="161"/>
      <c r="BF327" s="162"/>
      <c r="BG327" s="162"/>
      <c r="BH327" s="162"/>
      <c r="BI327" s="161"/>
      <c r="BJ327" s="162"/>
      <c r="BK327" s="162"/>
      <c r="BL327" s="163"/>
      <c r="BM327" s="163"/>
      <c r="BN327" s="163"/>
      <c r="BO327" s="163"/>
      <c r="BP327" s="163"/>
    </row>
    <row r="328" spans="1:68" ht="15.65" customHeight="1">
      <c r="A328" s="259"/>
      <c r="B328" s="260"/>
      <c r="C328" s="259"/>
      <c r="D328" s="261"/>
      <c r="E328" s="256"/>
      <c r="F328" s="256"/>
      <c r="G328" s="256"/>
      <c r="H328" s="262"/>
      <c r="I328" s="262"/>
      <c r="J328" s="263"/>
      <c r="K328" s="263"/>
      <c r="L328" s="263"/>
      <c r="M328" s="263"/>
      <c r="N328" s="263"/>
      <c r="O328" s="263"/>
      <c r="P328" s="263"/>
      <c r="Q328" s="263"/>
      <c r="R328" s="263"/>
      <c r="S328" s="263"/>
      <c r="T328" s="263"/>
      <c r="U328" s="263"/>
      <c r="V328" s="263"/>
      <c r="W328" s="161"/>
      <c r="X328" s="161"/>
      <c r="Y328" s="161"/>
      <c r="Z328" s="162"/>
      <c r="AA328" s="161"/>
      <c r="AB328" s="161"/>
      <c r="AC328" s="161"/>
      <c r="AD328" s="162"/>
      <c r="AE328" s="161"/>
      <c r="AF328" s="161"/>
      <c r="AG328" s="161"/>
      <c r="AH328" s="162"/>
      <c r="AI328" s="161"/>
      <c r="AJ328" s="161"/>
      <c r="AK328" s="161"/>
      <c r="AL328" s="162"/>
      <c r="AM328" s="161"/>
      <c r="AN328" s="161"/>
      <c r="AO328" s="161"/>
      <c r="AP328" s="162"/>
      <c r="AQ328" s="161"/>
      <c r="AR328" s="161"/>
      <c r="AS328" s="161"/>
      <c r="AT328" s="162"/>
      <c r="AU328" s="161"/>
      <c r="AV328" s="161"/>
      <c r="AW328" s="161"/>
      <c r="AX328" s="162"/>
      <c r="AY328" s="161"/>
      <c r="AZ328" s="161"/>
      <c r="BA328" s="161"/>
      <c r="BB328" s="162"/>
      <c r="BC328" s="161"/>
      <c r="BD328" s="161"/>
      <c r="BE328" s="161"/>
      <c r="BF328" s="162"/>
      <c r="BG328" s="162"/>
      <c r="BH328" s="162"/>
      <c r="BI328" s="161"/>
      <c r="BJ328" s="162"/>
      <c r="BK328" s="162"/>
      <c r="BL328" s="163"/>
      <c r="BM328" s="163"/>
      <c r="BN328" s="163"/>
      <c r="BO328" s="163"/>
      <c r="BP328" s="163"/>
    </row>
    <row r="329" spans="1:68" ht="15.65" customHeight="1">
      <c r="A329" s="259"/>
      <c r="B329" s="260"/>
      <c r="C329" s="259"/>
      <c r="D329" s="261"/>
      <c r="E329" s="256"/>
      <c r="F329" s="256"/>
      <c r="G329" s="256"/>
      <c r="H329" s="262"/>
      <c r="I329" s="262"/>
      <c r="J329" s="263"/>
      <c r="K329" s="263"/>
      <c r="L329" s="263"/>
      <c r="M329" s="263"/>
      <c r="N329" s="263"/>
      <c r="O329" s="263"/>
      <c r="P329" s="263"/>
      <c r="Q329" s="263"/>
      <c r="R329" s="263"/>
      <c r="S329" s="263"/>
      <c r="T329" s="263"/>
      <c r="U329" s="263"/>
      <c r="V329" s="263"/>
      <c r="W329" s="161"/>
      <c r="X329" s="161"/>
      <c r="Y329" s="161"/>
      <c r="Z329" s="162"/>
      <c r="AA329" s="161"/>
      <c r="AB329" s="161"/>
      <c r="AC329" s="161"/>
      <c r="AD329" s="162"/>
      <c r="AE329" s="161"/>
      <c r="AF329" s="161"/>
      <c r="AG329" s="161"/>
      <c r="AH329" s="162"/>
      <c r="AI329" s="161"/>
      <c r="AJ329" s="161"/>
      <c r="AK329" s="161"/>
      <c r="AL329" s="162"/>
      <c r="AM329" s="161"/>
      <c r="AN329" s="161"/>
      <c r="AO329" s="161"/>
      <c r="AP329" s="162"/>
      <c r="AQ329" s="161"/>
      <c r="AR329" s="161"/>
      <c r="AS329" s="161"/>
      <c r="AT329" s="162"/>
      <c r="AU329" s="161"/>
      <c r="AV329" s="161"/>
      <c r="AW329" s="161"/>
      <c r="AX329" s="162"/>
      <c r="AY329" s="161"/>
      <c r="AZ329" s="161"/>
      <c r="BA329" s="161"/>
      <c r="BB329" s="162"/>
      <c r="BC329" s="161"/>
      <c r="BD329" s="161"/>
      <c r="BE329" s="161"/>
      <c r="BF329" s="162"/>
      <c r="BG329" s="162"/>
      <c r="BH329" s="162"/>
      <c r="BI329" s="161"/>
      <c r="BJ329" s="162"/>
      <c r="BK329" s="162"/>
      <c r="BL329" s="163"/>
      <c r="BM329" s="163"/>
      <c r="BN329" s="163"/>
      <c r="BO329" s="163"/>
      <c r="BP329" s="163"/>
    </row>
    <row r="330" spans="1:68" ht="15.65" customHeight="1">
      <c r="A330" s="259"/>
      <c r="B330" s="260"/>
      <c r="C330" s="259"/>
      <c r="D330" s="261"/>
      <c r="E330" s="256"/>
      <c r="F330" s="256"/>
      <c r="G330" s="256"/>
      <c r="H330" s="262"/>
      <c r="I330" s="262"/>
      <c r="J330" s="263"/>
      <c r="K330" s="263"/>
      <c r="L330" s="263"/>
      <c r="M330" s="263"/>
      <c r="N330" s="263"/>
      <c r="O330" s="263"/>
      <c r="P330" s="263"/>
      <c r="Q330" s="263"/>
      <c r="R330" s="263"/>
      <c r="S330" s="263"/>
      <c r="T330" s="263"/>
      <c r="U330" s="263"/>
      <c r="V330" s="263"/>
      <c r="W330" s="161"/>
      <c r="X330" s="161"/>
      <c r="Y330" s="161"/>
      <c r="Z330" s="162"/>
      <c r="AA330" s="161"/>
      <c r="AB330" s="161"/>
      <c r="AC330" s="161"/>
      <c r="AD330" s="162"/>
      <c r="AE330" s="161"/>
      <c r="AF330" s="161"/>
      <c r="AG330" s="161"/>
      <c r="AH330" s="162"/>
      <c r="AI330" s="161"/>
      <c r="AJ330" s="161"/>
      <c r="AK330" s="161"/>
      <c r="AL330" s="162"/>
      <c r="AM330" s="161"/>
      <c r="AN330" s="161"/>
      <c r="AO330" s="161"/>
      <c r="AP330" s="162"/>
      <c r="AQ330" s="161"/>
      <c r="AR330" s="161"/>
      <c r="AS330" s="161"/>
      <c r="AT330" s="162"/>
      <c r="AU330" s="161"/>
      <c r="AV330" s="161"/>
      <c r="AW330" s="161"/>
      <c r="AX330" s="162"/>
      <c r="AY330" s="161"/>
      <c r="AZ330" s="161"/>
      <c r="BA330" s="161"/>
      <c r="BB330" s="162"/>
      <c r="BC330" s="161"/>
      <c r="BD330" s="161"/>
      <c r="BE330" s="161"/>
      <c r="BF330" s="162"/>
      <c r="BG330" s="162"/>
      <c r="BH330" s="162"/>
      <c r="BI330" s="161"/>
      <c r="BJ330" s="162"/>
      <c r="BK330" s="162"/>
      <c r="BL330" s="163"/>
      <c r="BM330" s="163"/>
      <c r="BN330" s="163"/>
      <c r="BO330" s="163"/>
      <c r="BP330" s="163"/>
    </row>
    <row r="331" spans="1:68" ht="15.65" customHeight="1">
      <c r="A331" s="259"/>
      <c r="B331" s="260"/>
      <c r="C331" s="259"/>
      <c r="D331" s="261"/>
      <c r="E331" s="256"/>
      <c r="F331" s="256"/>
      <c r="G331" s="256"/>
      <c r="H331" s="262"/>
      <c r="I331" s="262"/>
      <c r="J331" s="263"/>
      <c r="K331" s="263"/>
      <c r="L331" s="263"/>
      <c r="M331" s="263"/>
      <c r="N331" s="263"/>
      <c r="O331" s="263"/>
      <c r="P331" s="263"/>
      <c r="Q331" s="263"/>
      <c r="R331" s="263"/>
      <c r="S331" s="263"/>
      <c r="T331" s="263"/>
      <c r="U331" s="263"/>
      <c r="V331" s="263"/>
      <c r="W331" s="161"/>
      <c r="X331" s="161"/>
      <c r="Y331" s="161"/>
      <c r="Z331" s="162"/>
      <c r="AA331" s="161"/>
      <c r="AB331" s="161"/>
      <c r="AC331" s="161"/>
      <c r="AD331" s="162"/>
      <c r="AE331" s="161"/>
      <c r="AF331" s="161"/>
      <c r="AG331" s="161"/>
      <c r="AH331" s="162"/>
      <c r="AI331" s="161"/>
      <c r="AJ331" s="161"/>
      <c r="AK331" s="161"/>
      <c r="AL331" s="162"/>
      <c r="AM331" s="161"/>
      <c r="AN331" s="161"/>
      <c r="AO331" s="161"/>
      <c r="AP331" s="162"/>
      <c r="AQ331" s="161"/>
      <c r="AR331" s="161"/>
      <c r="AS331" s="161"/>
      <c r="AT331" s="162"/>
      <c r="AU331" s="161"/>
      <c r="AV331" s="161"/>
      <c r="AW331" s="161"/>
      <c r="AX331" s="162"/>
      <c r="AY331" s="161"/>
      <c r="AZ331" s="161"/>
      <c r="BA331" s="161"/>
      <c r="BB331" s="162"/>
      <c r="BC331" s="161"/>
      <c r="BD331" s="161"/>
      <c r="BE331" s="161"/>
      <c r="BF331" s="162"/>
      <c r="BG331" s="162"/>
      <c r="BH331" s="162"/>
      <c r="BI331" s="161"/>
      <c r="BJ331" s="162"/>
      <c r="BK331" s="162"/>
      <c r="BL331" s="163"/>
      <c r="BM331" s="163"/>
      <c r="BN331" s="163"/>
      <c r="BO331" s="163"/>
      <c r="BP331" s="163"/>
    </row>
    <row r="332" spans="1:68" ht="15.65" customHeight="1">
      <c r="A332" s="259"/>
      <c r="B332" s="260"/>
      <c r="C332" s="259"/>
      <c r="D332" s="261"/>
      <c r="E332" s="256"/>
      <c r="F332" s="256"/>
      <c r="G332" s="256"/>
      <c r="H332" s="262"/>
      <c r="I332" s="262"/>
      <c r="J332" s="263"/>
      <c r="K332" s="263"/>
      <c r="L332" s="263"/>
      <c r="M332" s="263"/>
      <c r="N332" s="263"/>
      <c r="O332" s="263"/>
      <c r="P332" s="263"/>
      <c r="Q332" s="263"/>
      <c r="R332" s="263"/>
      <c r="S332" s="263"/>
      <c r="T332" s="263"/>
      <c r="U332" s="263"/>
      <c r="V332" s="263"/>
      <c r="W332" s="161"/>
      <c r="X332" s="161"/>
      <c r="Y332" s="161"/>
      <c r="Z332" s="162"/>
      <c r="AA332" s="161"/>
      <c r="AB332" s="161"/>
      <c r="AC332" s="161"/>
      <c r="AD332" s="162"/>
      <c r="AE332" s="161"/>
      <c r="AF332" s="161"/>
      <c r="AG332" s="161"/>
      <c r="AH332" s="162"/>
      <c r="AI332" s="161"/>
      <c r="AJ332" s="161"/>
      <c r="AK332" s="161"/>
      <c r="AL332" s="162"/>
      <c r="AM332" s="161"/>
      <c r="AN332" s="161"/>
      <c r="AO332" s="161"/>
      <c r="AP332" s="162"/>
      <c r="AQ332" s="161"/>
      <c r="AR332" s="161"/>
      <c r="AS332" s="161"/>
      <c r="AT332" s="162"/>
      <c r="AU332" s="161"/>
      <c r="AV332" s="161"/>
      <c r="AW332" s="161"/>
      <c r="AX332" s="162"/>
      <c r="AY332" s="161"/>
      <c r="AZ332" s="161"/>
      <c r="BA332" s="161"/>
      <c r="BB332" s="162"/>
      <c r="BC332" s="161"/>
      <c r="BD332" s="161"/>
      <c r="BE332" s="161"/>
      <c r="BF332" s="162"/>
      <c r="BG332" s="162"/>
      <c r="BH332" s="162"/>
      <c r="BI332" s="161"/>
      <c r="BJ332" s="162"/>
      <c r="BK332" s="162"/>
      <c r="BL332" s="163"/>
      <c r="BM332" s="163"/>
      <c r="BN332" s="163"/>
      <c r="BO332" s="163"/>
      <c r="BP332" s="163"/>
    </row>
    <row r="333" spans="1:68" ht="15.65" customHeight="1">
      <c r="A333" s="259"/>
      <c r="B333" s="260"/>
      <c r="C333" s="259"/>
      <c r="D333" s="261"/>
      <c r="E333" s="256"/>
      <c r="F333" s="256"/>
      <c r="G333" s="256"/>
      <c r="H333" s="262"/>
      <c r="I333" s="262"/>
      <c r="J333" s="263"/>
      <c r="K333" s="263"/>
      <c r="L333" s="263"/>
      <c r="M333" s="263"/>
      <c r="N333" s="263"/>
      <c r="O333" s="263"/>
      <c r="P333" s="263"/>
      <c r="Q333" s="263"/>
      <c r="R333" s="263"/>
      <c r="S333" s="263"/>
      <c r="T333" s="263"/>
      <c r="U333" s="263"/>
      <c r="V333" s="263"/>
      <c r="W333" s="161"/>
      <c r="X333" s="161"/>
      <c r="Y333" s="161"/>
      <c r="Z333" s="162"/>
      <c r="AA333" s="161"/>
      <c r="AB333" s="161"/>
      <c r="AC333" s="161"/>
      <c r="AD333" s="162"/>
      <c r="AE333" s="161"/>
      <c r="AF333" s="161"/>
      <c r="AG333" s="161"/>
      <c r="AH333" s="162"/>
      <c r="AI333" s="161"/>
      <c r="AJ333" s="161"/>
      <c r="AK333" s="161"/>
      <c r="AL333" s="162"/>
      <c r="AM333" s="161"/>
      <c r="AN333" s="161"/>
      <c r="AO333" s="161"/>
      <c r="AP333" s="162"/>
      <c r="AQ333" s="161"/>
      <c r="AR333" s="161"/>
      <c r="AS333" s="161"/>
      <c r="AT333" s="162"/>
      <c r="AU333" s="161"/>
      <c r="AV333" s="161"/>
      <c r="AW333" s="161"/>
      <c r="AX333" s="162"/>
      <c r="AY333" s="161"/>
      <c r="AZ333" s="161"/>
      <c r="BA333" s="161"/>
      <c r="BB333" s="162"/>
      <c r="BC333" s="161"/>
      <c r="BD333" s="161"/>
      <c r="BE333" s="161"/>
      <c r="BF333" s="162"/>
      <c r="BG333" s="162"/>
      <c r="BH333" s="162"/>
      <c r="BI333" s="161"/>
      <c r="BJ333" s="162"/>
      <c r="BK333" s="162"/>
      <c r="BL333" s="163"/>
      <c r="BM333" s="163"/>
      <c r="BN333" s="163"/>
      <c r="BO333" s="163"/>
      <c r="BP333" s="163"/>
    </row>
    <row r="334" spans="1:68" ht="15.65" customHeight="1">
      <c r="A334" s="259"/>
      <c r="B334" s="260"/>
      <c r="C334" s="259"/>
      <c r="D334" s="261"/>
      <c r="E334" s="256"/>
      <c r="F334" s="256"/>
      <c r="G334" s="256"/>
      <c r="H334" s="262"/>
      <c r="I334" s="262"/>
      <c r="J334" s="263"/>
      <c r="K334" s="263"/>
      <c r="L334" s="263"/>
      <c r="M334" s="263"/>
      <c r="N334" s="263"/>
      <c r="O334" s="263"/>
      <c r="P334" s="263"/>
      <c r="Q334" s="263"/>
      <c r="R334" s="263"/>
      <c r="S334" s="263"/>
      <c r="T334" s="263"/>
      <c r="U334" s="263"/>
      <c r="V334" s="263"/>
      <c r="W334" s="161"/>
      <c r="X334" s="161"/>
      <c r="Y334" s="161"/>
      <c r="Z334" s="162"/>
      <c r="AA334" s="161"/>
      <c r="AB334" s="161"/>
      <c r="AC334" s="161"/>
      <c r="AD334" s="162"/>
      <c r="AE334" s="161"/>
      <c r="AF334" s="161"/>
      <c r="AG334" s="161"/>
      <c r="AH334" s="162"/>
      <c r="AI334" s="161"/>
      <c r="AJ334" s="161"/>
      <c r="AK334" s="161"/>
      <c r="AL334" s="162"/>
      <c r="AM334" s="161"/>
      <c r="AN334" s="161"/>
      <c r="AO334" s="161"/>
      <c r="AP334" s="162"/>
      <c r="AQ334" s="161"/>
      <c r="AR334" s="161"/>
      <c r="AS334" s="161"/>
      <c r="AT334" s="162"/>
      <c r="AU334" s="161"/>
      <c r="AV334" s="161"/>
      <c r="AW334" s="161"/>
      <c r="AX334" s="162"/>
      <c r="AY334" s="161"/>
      <c r="AZ334" s="161"/>
      <c r="BA334" s="161"/>
      <c r="BB334" s="162"/>
      <c r="BC334" s="161"/>
      <c r="BD334" s="161"/>
      <c r="BE334" s="161"/>
      <c r="BF334" s="162"/>
      <c r="BG334" s="162"/>
      <c r="BH334" s="162"/>
      <c r="BI334" s="161"/>
      <c r="BJ334" s="162"/>
      <c r="BK334" s="162"/>
      <c r="BL334" s="163"/>
      <c r="BM334" s="163"/>
      <c r="BN334" s="163"/>
      <c r="BO334" s="163"/>
      <c r="BP334" s="163"/>
    </row>
    <row r="335" spans="1:68" ht="15.65" customHeight="1">
      <c r="A335" s="259"/>
      <c r="B335" s="260"/>
      <c r="C335" s="259"/>
      <c r="D335" s="261"/>
      <c r="E335" s="256"/>
      <c r="F335" s="256"/>
      <c r="G335" s="256"/>
      <c r="H335" s="262"/>
      <c r="I335" s="262"/>
      <c r="J335" s="263"/>
      <c r="K335" s="263"/>
      <c r="L335" s="263"/>
      <c r="M335" s="263"/>
      <c r="N335" s="263"/>
      <c r="O335" s="263"/>
      <c r="P335" s="263"/>
      <c r="Q335" s="263"/>
      <c r="R335" s="263"/>
      <c r="S335" s="263"/>
      <c r="T335" s="263"/>
      <c r="U335" s="263"/>
      <c r="V335" s="263"/>
      <c r="W335" s="161"/>
      <c r="X335" s="161"/>
      <c r="Y335" s="161"/>
      <c r="Z335" s="162"/>
      <c r="AA335" s="161"/>
      <c r="AB335" s="161"/>
      <c r="AC335" s="161"/>
      <c r="AD335" s="162"/>
      <c r="AE335" s="161"/>
      <c r="AF335" s="161"/>
      <c r="AG335" s="161"/>
      <c r="AH335" s="162"/>
      <c r="AI335" s="161"/>
      <c r="AJ335" s="161"/>
      <c r="AK335" s="161"/>
      <c r="AL335" s="162"/>
      <c r="AM335" s="161"/>
      <c r="AN335" s="161"/>
      <c r="AO335" s="161"/>
      <c r="AP335" s="162"/>
      <c r="AQ335" s="161"/>
      <c r="AR335" s="161"/>
      <c r="AS335" s="161"/>
      <c r="AT335" s="162"/>
      <c r="AU335" s="161"/>
      <c r="AV335" s="161"/>
      <c r="AW335" s="161"/>
      <c r="AX335" s="162"/>
      <c r="AY335" s="161"/>
      <c r="AZ335" s="161"/>
      <c r="BA335" s="161"/>
      <c r="BB335" s="162"/>
      <c r="BC335" s="161"/>
      <c r="BD335" s="161"/>
      <c r="BE335" s="161"/>
      <c r="BF335" s="162"/>
      <c r="BG335" s="162"/>
      <c r="BH335" s="162"/>
      <c r="BI335" s="161"/>
      <c r="BJ335" s="162"/>
      <c r="BK335" s="162"/>
      <c r="BL335" s="163"/>
      <c r="BM335" s="163"/>
      <c r="BN335" s="163"/>
      <c r="BO335" s="163"/>
      <c r="BP335" s="163"/>
    </row>
    <row r="336" spans="1:68" ht="15.65" customHeight="1">
      <c r="A336" s="259"/>
      <c r="B336" s="260"/>
      <c r="C336" s="259"/>
      <c r="D336" s="261"/>
      <c r="E336" s="256"/>
      <c r="F336" s="256"/>
      <c r="G336" s="256"/>
      <c r="H336" s="262"/>
      <c r="I336" s="262"/>
      <c r="J336" s="263"/>
      <c r="K336" s="263"/>
      <c r="L336" s="263"/>
      <c r="M336" s="263"/>
      <c r="N336" s="263"/>
      <c r="O336" s="263"/>
      <c r="P336" s="263"/>
      <c r="Q336" s="263"/>
      <c r="R336" s="263"/>
      <c r="S336" s="263"/>
      <c r="T336" s="263"/>
      <c r="U336" s="263"/>
      <c r="V336" s="263"/>
      <c r="W336" s="161"/>
      <c r="X336" s="161"/>
      <c r="Y336" s="161"/>
      <c r="Z336" s="162"/>
      <c r="AA336" s="161"/>
      <c r="AB336" s="161"/>
      <c r="AC336" s="161"/>
      <c r="AD336" s="162"/>
      <c r="AE336" s="161"/>
      <c r="AF336" s="161"/>
      <c r="AG336" s="161"/>
      <c r="AH336" s="162"/>
      <c r="AI336" s="161"/>
      <c r="AJ336" s="161"/>
      <c r="AK336" s="161"/>
      <c r="AL336" s="162"/>
      <c r="AM336" s="161"/>
      <c r="AN336" s="161"/>
      <c r="AO336" s="161"/>
      <c r="AP336" s="162"/>
      <c r="AQ336" s="161"/>
      <c r="AR336" s="161"/>
      <c r="AS336" s="161"/>
      <c r="AT336" s="162"/>
      <c r="AU336" s="161"/>
      <c r="AV336" s="161"/>
      <c r="AW336" s="161"/>
      <c r="AX336" s="162"/>
      <c r="AY336" s="161"/>
      <c r="AZ336" s="161"/>
      <c r="BA336" s="161"/>
      <c r="BB336" s="162"/>
      <c r="BC336" s="161"/>
      <c r="BD336" s="161"/>
      <c r="BE336" s="161"/>
      <c r="BF336" s="162"/>
      <c r="BG336" s="162"/>
      <c r="BH336" s="162"/>
      <c r="BI336" s="161"/>
      <c r="BJ336" s="162"/>
      <c r="BK336" s="162"/>
      <c r="BL336" s="163"/>
      <c r="BM336" s="163"/>
      <c r="BN336" s="163"/>
      <c r="BO336" s="163"/>
      <c r="BP336" s="163"/>
    </row>
    <row r="337" spans="1:68" ht="15.65" customHeight="1">
      <c r="A337" s="259"/>
      <c r="B337" s="260"/>
      <c r="C337" s="259"/>
      <c r="D337" s="261"/>
      <c r="E337" s="256"/>
      <c r="F337" s="256"/>
      <c r="G337" s="256"/>
      <c r="H337" s="262"/>
      <c r="I337" s="262"/>
      <c r="J337" s="263"/>
      <c r="K337" s="263"/>
      <c r="L337" s="263"/>
      <c r="M337" s="263"/>
      <c r="N337" s="263"/>
      <c r="O337" s="263"/>
      <c r="P337" s="263"/>
      <c r="Q337" s="263"/>
      <c r="R337" s="263"/>
      <c r="S337" s="263"/>
      <c r="T337" s="263"/>
      <c r="U337" s="263"/>
      <c r="V337" s="263"/>
      <c r="W337" s="161"/>
      <c r="X337" s="161"/>
      <c r="Y337" s="161"/>
      <c r="Z337" s="162"/>
      <c r="AA337" s="161"/>
      <c r="AB337" s="161"/>
      <c r="AC337" s="161"/>
      <c r="AD337" s="162"/>
      <c r="AE337" s="161"/>
      <c r="AF337" s="161"/>
      <c r="AG337" s="161"/>
      <c r="AH337" s="162"/>
      <c r="AI337" s="161"/>
      <c r="AJ337" s="161"/>
      <c r="AK337" s="161"/>
      <c r="AL337" s="162"/>
      <c r="AM337" s="161"/>
      <c r="AN337" s="161"/>
      <c r="AO337" s="161"/>
      <c r="AP337" s="162"/>
      <c r="AQ337" s="161"/>
      <c r="AR337" s="161"/>
      <c r="AS337" s="161"/>
      <c r="AT337" s="162"/>
      <c r="AU337" s="161"/>
      <c r="AV337" s="161"/>
      <c r="AW337" s="161"/>
      <c r="AX337" s="162"/>
      <c r="AY337" s="161"/>
      <c r="AZ337" s="161"/>
      <c r="BA337" s="161"/>
      <c r="BB337" s="162"/>
      <c r="BC337" s="161"/>
      <c r="BD337" s="161"/>
      <c r="BE337" s="161"/>
      <c r="BF337" s="162"/>
      <c r="BG337" s="162"/>
      <c r="BH337" s="162"/>
      <c r="BI337" s="161"/>
      <c r="BJ337" s="162"/>
      <c r="BK337" s="162"/>
      <c r="BL337" s="163"/>
      <c r="BM337" s="163"/>
      <c r="BN337" s="163"/>
      <c r="BO337" s="163"/>
      <c r="BP337" s="163"/>
    </row>
    <row r="338" spans="1:68" ht="15.65" customHeight="1">
      <c r="A338" s="259"/>
      <c r="B338" s="260"/>
      <c r="C338" s="259"/>
      <c r="D338" s="261"/>
      <c r="E338" s="256"/>
      <c r="F338" s="256"/>
      <c r="G338" s="256"/>
      <c r="H338" s="262"/>
      <c r="I338" s="262"/>
      <c r="J338" s="263"/>
      <c r="K338" s="263"/>
      <c r="L338" s="263"/>
      <c r="M338" s="263"/>
      <c r="N338" s="263"/>
      <c r="O338" s="263"/>
      <c r="P338" s="263"/>
      <c r="Q338" s="263"/>
      <c r="R338" s="263"/>
      <c r="S338" s="263"/>
      <c r="T338" s="263"/>
      <c r="U338" s="263"/>
      <c r="V338" s="263"/>
      <c r="W338" s="161"/>
      <c r="X338" s="161"/>
      <c r="Y338" s="161"/>
      <c r="Z338" s="162"/>
      <c r="AA338" s="161"/>
      <c r="AB338" s="161"/>
      <c r="AC338" s="161"/>
      <c r="AD338" s="162"/>
      <c r="AE338" s="161"/>
      <c r="AF338" s="161"/>
      <c r="AG338" s="161"/>
      <c r="AH338" s="162"/>
      <c r="AI338" s="161"/>
      <c r="AJ338" s="161"/>
      <c r="AK338" s="161"/>
      <c r="AL338" s="162"/>
      <c r="AM338" s="161"/>
      <c r="AN338" s="161"/>
      <c r="AO338" s="161"/>
      <c r="AP338" s="162"/>
      <c r="AQ338" s="161"/>
      <c r="AR338" s="161"/>
      <c r="AS338" s="161"/>
      <c r="AT338" s="162"/>
      <c r="AU338" s="161"/>
      <c r="AV338" s="161"/>
      <c r="AW338" s="161"/>
      <c r="AX338" s="162"/>
      <c r="AY338" s="161"/>
      <c r="AZ338" s="161"/>
      <c r="BA338" s="161"/>
      <c r="BB338" s="162"/>
      <c r="BC338" s="161"/>
      <c r="BD338" s="161"/>
      <c r="BE338" s="161"/>
      <c r="BF338" s="162"/>
      <c r="BG338" s="162"/>
      <c r="BH338" s="162"/>
      <c r="BI338" s="161"/>
      <c r="BJ338" s="162"/>
      <c r="BK338" s="162"/>
      <c r="BL338" s="163"/>
      <c r="BM338" s="163"/>
      <c r="BN338" s="163"/>
      <c r="BO338" s="163"/>
      <c r="BP338" s="163"/>
    </row>
    <row r="339" spans="1:68" ht="15.65" customHeight="1">
      <c r="A339" s="259"/>
      <c r="B339" s="260"/>
      <c r="C339" s="259"/>
      <c r="D339" s="261"/>
      <c r="E339" s="256"/>
      <c r="F339" s="256"/>
      <c r="G339" s="256"/>
      <c r="H339" s="262"/>
      <c r="I339" s="262"/>
      <c r="J339" s="263"/>
      <c r="K339" s="263"/>
      <c r="L339" s="263"/>
      <c r="M339" s="263"/>
      <c r="N339" s="263"/>
      <c r="O339" s="263"/>
      <c r="P339" s="263"/>
      <c r="Q339" s="263"/>
      <c r="R339" s="263"/>
      <c r="S339" s="263"/>
      <c r="T339" s="263"/>
      <c r="U339" s="263"/>
      <c r="V339" s="263"/>
      <c r="W339" s="161"/>
      <c r="X339" s="161"/>
      <c r="Y339" s="161"/>
      <c r="Z339" s="162"/>
      <c r="AA339" s="161"/>
      <c r="AB339" s="161"/>
      <c r="AC339" s="161"/>
      <c r="AD339" s="162"/>
      <c r="AE339" s="161"/>
      <c r="AF339" s="161"/>
      <c r="AG339" s="161"/>
      <c r="AH339" s="162"/>
      <c r="AI339" s="161"/>
      <c r="AJ339" s="161"/>
      <c r="AK339" s="161"/>
      <c r="AL339" s="162"/>
      <c r="AM339" s="161"/>
      <c r="AN339" s="161"/>
      <c r="AO339" s="161"/>
      <c r="AP339" s="162"/>
      <c r="AQ339" s="161"/>
      <c r="AR339" s="161"/>
      <c r="AS339" s="161"/>
      <c r="AT339" s="162"/>
      <c r="AU339" s="161"/>
      <c r="AV339" s="161"/>
      <c r="AW339" s="161"/>
      <c r="AX339" s="162"/>
      <c r="AY339" s="161"/>
      <c r="AZ339" s="161"/>
      <c r="BA339" s="161"/>
      <c r="BB339" s="162"/>
      <c r="BC339" s="161"/>
      <c r="BD339" s="161"/>
      <c r="BE339" s="161"/>
      <c r="BF339" s="162"/>
      <c r="BG339" s="162"/>
      <c r="BH339" s="162"/>
      <c r="BI339" s="161"/>
      <c r="BJ339" s="162"/>
      <c r="BK339" s="162"/>
      <c r="BL339" s="163"/>
      <c r="BM339" s="163"/>
      <c r="BN339" s="163"/>
      <c r="BO339" s="163"/>
      <c r="BP339" s="163"/>
    </row>
    <row r="340" spans="1:68" ht="15.65" customHeight="1">
      <c r="A340" s="259"/>
      <c r="B340" s="260"/>
      <c r="C340" s="259"/>
      <c r="D340" s="261"/>
      <c r="E340" s="256"/>
      <c r="F340" s="256"/>
      <c r="G340" s="256"/>
      <c r="H340" s="262"/>
      <c r="I340" s="262"/>
      <c r="J340" s="263"/>
      <c r="K340" s="263"/>
      <c r="L340" s="263"/>
      <c r="M340" s="263"/>
      <c r="N340" s="263"/>
      <c r="O340" s="263"/>
      <c r="P340" s="263"/>
      <c r="Q340" s="263"/>
      <c r="R340" s="263"/>
      <c r="S340" s="263"/>
      <c r="T340" s="263"/>
      <c r="U340" s="263"/>
      <c r="V340" s="263"/>
      <c r="W340" s="161"/>
      <c r="X340" s="161"/>
      <c r="Y340" s="161"/>
      <c r="Z340" s="162"/>
      <c r="AA340" s="161"/>
      <c r="AB340" s="161"/>
      <c r="AC340" s="161"/>
      <c r="AD340" s="162"/>
      <c r="AE340" s="161"/>
      <c r="AF340" s="161"/>
      <c r="AG340" s="161"/>
      <c r="AH340" s="162"/>
      <c r="AI340" s="161"/>
      <c r="AJ340" s="161"/>
      <c r="AK340" s="161"/>
      <c r="AL340" s="162"/>
      <c r="AM340" s="161"/>
      <c r="AN340" s="161"/>
      <c r="AO340" s="161"/>
      <c r="AP340" s="162"/>
      <c r="AQ340" s="161"/>
      <c r="AR340" s="161"/>
      <c r="AS340" s="161"/>
      <c r="AT340" s="162"/>
      <c r="AU340" s="161"/>
      <c r="AV340" s="161"/>
      <c r="AW340" s="161"/>
      <c r="AX340" s="162"/>
      <c r="AY340" s="161"/>
      <c r="AZ340" s="161"/>
      <c r="BA340" s="161"/>
      <c r="BB340" s="162"/>
      <c r="BC340" s="161"/>
      <c r="BD340" s="161"/>
      <c r="BE340" s="161"/>
      <c r="BF340" s="162"/>
      <c r="BG340" s="162"/>
      <c r="BH340" s="162"/>
      <c r="BI340" s="161"/>
      <c r="BJ340" s="162"/>
      <c r="BK340" s="162"/>
      <c r="BL340" s="163"/>
      <c r="BM340" s="163"/>
      <c r="BN340" s="163"/>
      <c r="BO340" s="163"/>
      <c r="BP340" s="163"/>
    </row>
    <row r="341" spans="1:68" ht="15.65" customHeight="1">
      <c r="A341" s="259"/>
      <c r="B341" s="260"/>
      <c r="C341" s="259"/>
      <c r="D341" s="261"/>
      <c r="E341" s="256"/>
      <c r="F341" s="256"/>
      <c r="G341" s="256"/>
      <c r="H341" s="262"/>
      <c r="I341" s="262"/>
      <c r="J341" s="263"/>
      <c r="K341" s="263"/>
      <c r="L341" s="263"/>
      <c r="M341" s="263"/>
      <c r="N341" s="263"/>
      <c r="O341" s="263"/>
      <c r="P341" s="263"/>
      <c r="Q341" s="263"/>
      <c r="R341" s="263"/>
      <c r="S341" s="263"/>
      <c r="T341" s="263"/>
      <c r="U341" s="263"/>
      <c r="V341" s="263"/>
      <c r="W341" s="161"/>
      <c r="X341" s="161"/>
      <c r="Y341" s="161"/>
      <c r="Z341" s="162"/>
      <c r="AA341" s="161"/>
      <c r="AB341" s="161"/>
      <c r="AC341" s="161"/>
      <c r="AD341" s="162"/>
      <c r="AE341" s="161"/>
      <c r="AF341" s="161"/>
      <c r="AG341" s="161"/>
      <c r="AH341" s="162"/>
      <c r="AI341" s="161"/>
      <c r="AJ341" s="161"/>
      <c r="AK341" s="161"/>
      <c r="AL341" s="162"/>
      <c r="AM341" s="161"/>
      <c r="AN341" s="161"/>
      <c r="AO341" s="161"/>
      <c r="AP341" s="162"/>
      <c r="AQ341" s="161"/>
      <c r="AR341" s="161"/>
      <c r="AS341" s="161"/>
      <c r="AT341" s="162"/>
      <c r="AU341" s="161"/>
      <c r="AV341" s="161"/>
      <c r="AW341" s="161"/>
      <c r="AX341" s="162"/>
      <c r="AY341" s="161"/>
      <c r="AZ341" s="161"/>
      <c r="BA341" s="161"/>
      <c r="BB341" s="162"/>
      <c r="BC341" s="161"/>
      <c r="BD341" s="161"/>
      <c r="BE341" s="161"/>
      <c r="BF341" s="162"/>
      <c r="BG341" s="162"/>
      <c r="BH341" s="162"/>
      <c r="BI341" s="161"/>
      <c r="BJ341" s="162"/>
      <c r="BK341" s="162"/>
      <c r="BL341" s="163"/>
      <c r="BM341" s="163"/>
      <c r="BN341" s="163"/>
      <c r="BO341" s="163"/>
      <c r="BP341" s="163"/>
    </row>
    <row r="342" spans="1:68" ht="15.65" customHeight="1">
      <c r="A342" s="259"/>
      <c r="B342" s="260"/>
      <c r="C342" s="259"/>
      <c r="D342" s="261"/>
      <c r="E342" s="256"/>
      <c r="F342" s="256"/>
      <c r="G342" s="256"/>
      <c r="H342" s="262"/>
      <c r="I342" s="262"/>
      <c r="J342" s="263"/>
      <c r="K342" s="263"/>
      <c r="L342" s="263"/>
      <c r="M342" s="263"/>
      <c r="N342" s="263"/>
      <c r="O342" s="263"/>
      <c r="P342" s="263"/>
      <c r="Q342" s="263"/>
      <c r="R342" s="263"/>
      <c r="S342" s="263"/>
      <c r="T342" s="263"/>
      <c r="U342" s="263"/>
      <c r="V342" s="263"/>
      <c r="W342" s="161"/>
      <c r="X342" s="161"/>
      <c r="Y342" s="161"/>
      <c r="Z342" s="162"/>
      <c r="AA342" s="161"/>
      <c r="AB342" s="161"/>
      <c r="AC342" s="161"/>
      <c r="AD342" s="162"/>
      <c r="AE342" s="161"/>
      <c r="AF342" s="161"/>
      <c r="AG342" s="161"/>
      <c r="AH342" s="162"/>
      <c r="AI342" s="161"/>
      <c r="AJ342" s="161"/>
      <c r="AK342" s="161"/>
      <c r="AL342" s="162"/>
      <c r="AM342" s="161"/>
      <c r="AN342" s="161"/>
      <c r="AO342" s="161"/>
      <c r="AP342" s="162"/>
      <c r="AQ342" s="161"/>
      <c r="AR342" s="161"/>
      <c r="AS342" s="161"/>
      <c r="AT342" s="162"/>
      <c r="AU342" s="161"/>
      <c r="AV342" s="161"/>
      <c r="AW342" s="161"/>
      <c r="AX342" s="162"/>
      <c r="AY342" s="161"/>
      <c r="AZ342" s="161"/>
      <c r="BA342" s="161"/>
      <c r="BB342" s="162"/>
      <c r="BC342" s="161"/>
      <c r="BD342" s="161"/>
      <c r="BE342" s="161"/>
      <c r="BF342" s="162"/>
      <c r="BG342" s="162"/>
      <c r="BH342" s="162"/>
      <c r="BI342" s="161"/>
      <c r="BJ342" s="162"/>
      <c r="BK342" s="162"/>
      <c r="BL342" s="163"/>
      <c r="BM342" s="163"/>
      <c r="BN342" s="163"/>
      <c r="BO342" s="163"/>
      <c r="BP342" s="163"/>
    </row>
    <row r="343" spans="1:68" ht="15.65" customHeight="1">
      <c r="A343" s="259"/>
      <c r="B343" s="260"/>
      <c r="C343" s="259"/>
      <c r="D343" s="261"/>
      <c r="E343" s="256"/>
      <c r="F343" s="256"/>
      <c r="G343" s="256"/>
      <c r="H343" s="262"/>
      <c r="I343" s="262"/>
      <c r="J343" s="263"/>
      <c r="K343" s="263"/>
      <c r="L343" s="263"/>
      <c r="M343" s="263"/>
      <c r="N343" s="263"/>
      <c r="O343" s="263"/>
      <c r="P343" s="263"/>
      <c r="Q343" s="263"/>
      <c r="R343" s="263"/>
      <c r="S343" s="263"/>
      <c r="T343" s="263"/>
      <c r="U343" s="263"/>
      <c r="V343" s="263"/>
      <c r="W343" s="161"/>
      <c r="X343" s="161"/>
      <c r="Y343" s="161"/>
      <c r="Z343" s="162"/>
      <c r="AA343" s="161"/>
      <c r="AB343" s="161"/>
      <c r="AC343" s="161"/>
      <c r="AD343" s="162"/>
      <c r="AE343" s="161"/>
      <c r="AF343" s="161"/>
      <c r="AG343" s="161"/>
      <c r="AH343" s="162"/>
      <c r="AI343" s="161"/>
      <c r="AJ343" s="161"/>
      <c r="AK343" s="161"/>
      <c r="AL343" s="162"/>
      <c r="AM343" s="161"/>
      <c r="AN343" s="161"/>
      <c r="AO343" s="161"/>
      <c r="AP343" s="162"/>
      <c r="AQ343" s="161"/>
      <c r="AR343" s="161"/>
      <c r="AS343" s="161"/>
      <c r="AT343" s="162"/>
      <c r="AU343" s="161"/>
      <c r="AV343" s="161"/>
      <c r="AW343" s="161"/>
      <c r="AX343" s="162"/>
      <c r="AY343" s="161"/>
      <c r="AZ343" s="161"/>
      <c r="BA343" s="161"/>
      <c r="BB343" s="162"/>
      <c r="BC343" s="161"/>
      <c r="BD343" s="161"/>
      <c r="BE343" s="161"/>
      <c r="BF343" s="162"/>
      <c r="BG343" s="162"/>
      <c r="BH343" s="162"/>
      <c r="BI343" s="161"/>
      <c r="BJ343" s="162"/>
      <c r="BK343" s="162"/>
      <c r="BL343" s="163"/>
      <c r="BM343" s="163"/>
      <c r="BN343" s="163"/>
      <c r="BO343" s="163"/>
      <c r="BP343" s="163"/>
    </row>
    <row r="344" spans="1:68" ht="15.65" customHeight="1">
      <c r="A344" s="259"/>
      <c r="B344" s="260"/>
      <c r="C344" s="259"/>
      <c r="D344" s="261"/>
      <c r="E344" s="256"/>
      <c r="F344" s="256"/>
      <c r="G344" s="256"/>
      <c r="H344" s="262"/>
      <c r="I344" s="262"/>
      <c r="J344" s="263"/>
      <c r="K344" s="263"/>
      <c r="L344" s="263"/>
      <c r="M344" s="263"/>
      <c r="N344" s="263"/>
      <c r="O344" s="263"/>
      <c r="P344" s="263"/>
      <c r="Q344" s="263"/>
      <c r="R344" s="263"/>
      <c r="S344" s="263"/>
      <c r="T344" s="263"/>
      <c r="U344" s="263"/>
      <c r="V344" s="263"/>
      <c r="W344" s="161"/>
      <c r="X344" s="161"/>
      <c r="Y344" s="161"/>
      <c r="Z344" s="162"/>
      <c r="AA344" s="161"/>
      <c r="AB344" s="161"/>
      <c r="AC344" s="161"/>
      <c r="AD344" s="162"/>
      <c r="AE344" s="161"/>
      <c r="AF344" s="161"/>
      <c r="AG344" s="161"/>
      <c r="AH344" s="162"/>
      <c r="AI344" s="161"/>
      <c r="AJ344" s="161"/>
      <c r="AK344" s="161"/>
      <c r="AL344" s="162"/>
      <c r="AM344" s="161"/>
      <c r="AN344" s="161"/>
      <c r="AO344" s="161"/>
      <c r="AP344" s="162"/>
      <c r="AQ344" s="161"/>
      <c r="AR344" s="161"/>
      <c r="AS344" s="161"/>
      <c r="AT344" s="162"/>
      <c r="AU344" s="161"/>
      <c r="AV344" s="161"/>
      <c r="AW344" s="161"/>
      <c r="AX344" s="162"/>
      <c r="AY344" s="161"/>
      <c r="AZ344" s="161"/>
      <c r="BA344" s="161"/>
      <c r="BB344" s="162"/>
      <c r="BC344" s="161"/>
      <c r="BD344" s="161"/>
      <c r="BE344" s="161"/>
      <c r="BF344" s="162"/>
      <c r="BG344" s="162"/>
      <c r="BH344" s="162"/>
      <c r="BI344" s="161"/>
      <c r="BJ344" s="162"/>
      <c r="BK344" s="162"/>
      <c r="BL344" s="163"/>
      <c r="BM344" s="163"/>
      <c r="BN344" s="163"/>
      <c r="BO344" s="163"/>
      <c r="BP344" s="163"/>
    </row>
    <row r="345" spans="1:68" ht="15.65" customHeight="1">
      <c r="A345" s="259"/>
      <c r="B345" s="260"/>
      <c r="C345" s="259"/>
      <c r="D345" s="261"/>
      <c r="E345" s="256"/>
      <c r="F345" s="256"/>
      <c r="G345" s="256"/>
      <c r="H345" s="262"/>
      <c r="I345" s="262"/>
      <c r="J345" s="263"/>
      <c r="K345" s="263"/>
      <c r="L345" s="263"/>
      <c r="M345" s="263"/>
      <c r="N345" s="263"/>
      <c r="O345" s="263"/>
      <c r="P345" s="263"/>
      <c r="Q345" s="263"/>
      <c r="R345" s="263"/>
      <c r="S345" s="263"/>
      <c r="T345" s="263"/>
      <c r="U345" s="263"/>
      <c r="V345" s="263"/>
      <c r="W345" s="161"/>
      <c r="X345" s="161"/>
      <c r="Y345" s="161"/>
      <c r="Z345" s="162"/>
      <c r="AA345" s="161"/>
      <c r="AB345" s="161"/>
      <c r="AC345" s="161"/>
      <c r="AD345" s="162"/>
      <c r="AE345" s="161"/>
      <c r="AF345" s="161"/>
      <c r="AG345" s="161"/>
      <c r="AH345" s="162"/>
      <c r="AI345" s="161"/>
      <c r="AJ345" s="161"/>
      <c r="AK345" s="161"/>
      <c r="AL345" s="162"/>
      <c r="AM345" s="161"/>
      <c r="AN345" s="161"/>
      <c r="AO345" s="161"/>
      <c r="AP345" s="162"/>
      <c r="AQ345" s="161"/>
      <c r="AR345" s="161"/>
      <c r="AS345" s="161"/>
      <c r="AT345" s="162"/>
      <c r="AU345" s="161"/>
      <c r="AV345" s="161"/>
      <c r="AW345" s="161"/>
      <c r="AX345" s="162"/>
      <c r="AY345" s="161"/>
      <c r="AZ345" s="161"/>
      <c r="BA345" s="161"/>
      <c r="BB345" s="162"/>
      <c r="BC345" s="161"/>
      <c r="BD345" s="161"/>
      <c r="BE345" s="161"/>
      <c r="BF345" s="162"/>
      <c r="BG345" s="162"/>
      <c r="BH345" s="162"/>
      <c r="BI345" s="161"/>
      <c r="BJ345" s="162"/>
      <c r="BK345" s="162"/>
      <c r="BL345" s="163"/>
      <c r="BM345" s="163"/>
      <c r="BN345" s="163"/>
      <c r="BO345" s="163"/>
      <c r="BP345" s="163"/>
    </row>
    <row r="346" spans="1:68" ht="15.65" customHeight="1">
      <c r="A346" s="259"/>
      <c r="B346" s="260"/>
      <c r="C346" s="259"/>
      <c r="D346" s="261"/>
      <c r="E346" s="256"/>
      <c r="F346" s="256"/>
      <c r="G346" s="256"/>
      <c r="H346" s="262"/>
      <c r="I346" s="262"/>
      <c r="J346" s="263"/>
      <c r="K346" s="263"/>
      <c r="L346" s="263"/>
      <c r="M346" s="263"/>
      <c r="N346" s="263"/>
      <c r="O346" s="263"/>
      <c r="P346" s="263"/>
      <c r="Q346" s="263"/>
      <c r="R346" s="263"/>
      <c r="S346" s="263"/>
      <c r="T346" s="263"/>
      <c r="U346" s="263"/>
      <c r="V346" s="263"/>
      <c r="W346" s="161"/>
      <c r="X346" s="161"/>
      <c r="Y346" s="161"/>
      <c r="Z346" s="162"/>
      <c r="AA346" s="161"/>
      <c r="AB346" s="161"/>
      <c r="AC346" s="161"/>
      <c r="AD346" s="162"/>
      <c r="AE346" s="161"/>
      <c r="AF346" s="161"/>
      <c r="AG346" s="161"/>
      <c r="AH346" s="162"/>
      <c r="AI346" s="161"/>
      <c r="AJ346" s="161"/>
      <c r="AK346" s="161"/>
      <c r="AL346" s="162"/>
      <c r="AM346" s="161"/>
      <c r="AN346" s="161"/>
      <c r="AO346" s="161"/>
      <c r="AP346" s="162"/>
      <c r="AQ346" s="161"/>
      <c r="AR346" s="161"/>
      <c r="AS346" s="161"/>
      <c r="AT346" s="162"/>
      <c r="AU346" s="161"/>
      <c r="AV346" s="161"/>
      <c r="AW346" s="161"/>
      <c r="AX346" s="162"/>
      <c r="AY346" s="161"/>
      <c r="AZ346" s="161"/>
      <c r="BA346" s="161"/>
      <c r="BB346" s="162"/>
      <c r="BC346" s="161"/>
      <c r="BD346" s="161"/>
      <c r="BE346" s="161"/>
      <c r="BF346" s="162"/>
      <c r="BG346" s="162"/>
      <c r="BH346" s="162"/>
      <c r="BI346" s="161"/>
      <c r="BJ346" s="162"/>
      <c r="BK346" s="162"/>
      <c r="BL346" s="163"/>
      <c r="BM346" s="163"/>
      <c r="BN346" s="163"/>
      <c r="BO346" s="163"/>
      <c r="BP346" s="163"/>
    </row>
    <row r="347" spans="1:68" ht="15.65" customHeight="1">
      <c r="A347" s="259"/>
      <c r="B347" s="260"/>
      <c r="C347" s="259"/>
      <c r="D347" s="261"/>
      <c r="E347" s="256"/>
      <c r="F347" s="256"/>
      <c r="G347" s="256"/>
      <c r="H347" s="262"/>
      <c r="I347" s="262"/>
      <c r="J347" s="263"/>
      <c r="K347" s="263"/>
      <c r="L347" s="263"/>
      <c r="M347" s="263"/>
      <c r="N347" s="263"/>
      <c r="O347" s="263"/>
      <c r="P347" s="263"/>
      <c r="Q347" s="263"/>
      <c r="R347" s="263"/>
      <c r="S347" s="263"/>
      <c r="T347" s="263"/>
      <c r="U347" s="263"/>
      <c r="V347" s="263"/>
      <c r="W347" s="161"/>
      <c r="X347" s="161"/>
      <c r="Y347" s="161"/>
      <c r="Z347" s="162"/>
      <c r="AA347" s="161"/>
      <c r="AB347" s="161"/>
      <c r="AC347" s="161"/>
      <c r="AD347" s="162"/>
      <c r="AE347" s="161"/>
      <c r="AF347" s="161"/>
      <c r="AG347" s="161"/>
      <c r="AH347" s="162"/>
      <c r="AI347" s="161"/>
      <c r="AJ347" s="161"/>
      <c r="AK347" s="161"/>
      <c r="AL347" s="162"/>
      <c r="AM347" s="161"/>
      <c r="AN347" s="161"/>
      <c r="AO347" s="161"/>
      <c r="AP347" s="162"/>
      <c r="AQ347" s="161"/>
      <c r="AR347" s="161"/>
      <c r="AS347" s="161"/>
      <c r="AT347" s="162"/>
      <c r="AU347" s="161"/>
      <c r="AV347" s="161"/>
      <c r="AW347" s="161"/>
      <c r="AX347" s="162"/>
      <c r="AY347" s="161"/>
      <c r="AZ347" s="161"/>
      <c r="BA347" s="161"/>
      <c r="BB347" s="162"/>
      <c r="BC347" s="161"/>
      <c r="BD347" s="161"/>
      <c r="BE347" s="161"/>
      <c r="BF347" s="162"/>
      <c r="BG347" s="162"/>
      <c r="BH347" s="162"/>
      <c r="BI347" s="161"/>
      <c r="BJ347" s="162"/>
      <c r="BK347" s="162"/>
      <c r="BL347" s="163"/>
      <c r="BM347" s="163"/>
      <c r="BN347" s="163"/>
      <c r="BO347" s="163"/>
      <c r="BP347" s="163"/>
    </row>
    <row r="348" spans="1:68" ht="15.65" customHeight="1">
      <c r="A348" s="259"/>
      <c r="B348" s="260"/>
      <c r="C348" s="259"/>
      <c r="D348" s="261"/>
      <c r="E348" s="256"/>
      <c r="F348" s="256"/>
      <c r="G348" s="256"/>
      <c r="H348" s="262"/>
      <c r="I348" s="262"/>
      <c r="J348" s="263"/>
      <c r="K348" s="263"/>
      <c r="L348" s="263"/>
      <c r="M348" s="263"/>
      <c r="N348" s="263"/>
      <c r="O348" s="263"/>
      <c r="P348" s="263"/>
      <c r="Q348" s="263"/>
      <c r="R348" s="263"/>
      <c r="S348" s="263"/>
      <c r="T348" s="263"/>
      <c r="U348" s="263"/>
      <c r="V348" s="263"/>
      <c r="W348" s="161"/>
      <c r="X348" s="161"/>
      <c r="Y348" s="161"/>
      <c r="Z348" s="162"/>
      <c r="AA348" s="161"/>
      <c r="AB348" s="161"/>
      <c r="AC348" s="161"/>
      <c r="AD348" s="162"/>
      <c r="AE348" s="161"/>
      <c r="AF348" s="161"/>
      <c r="AG348" s="161"/>
      <c r="AH348" s="162"/>
      <c r="AI348" s="161"/>
      <c r="AJ348" s="161"/>
      <c r="AK348" s="161"/>
      <c r="AL348" s="162"/>
      <c r="AM348" s="161"/>
      <c r="AN348" s="161"/>
      <c r="AO348" s="161"/>
      <c r="AP348" s="162"/>
      <c r="AQ348" s="161"/>
      <c r="AR348" s="161"/>
      <c r="AS348" s="161"/>
      <c r="AT348" s="162"/>
      <c r="AU348" s="161"/>
      <c r="AV348" s="161"/>
      <c r="AW348" s="161"/>
      <c r="AX348" s="162"/>
      <c r="AY348" s="161"/>
      <c r="AZ348" s="161"/>
      <c r="BA348" s="161"/>
      <c r="BB348" s="162"/>
      <c r="BC348" s="161"/>
      <c r="BD348" s="161"/>
      <c r="BE348" s="161"/>
      <c r="BF348" s="162"/>
      <c r="BG348" s="162"/>
      <c r="BH348" s="162"/>
      <c r="BI348" s="161"/>
      <c r="BJ348" s="162"/>
      <c r="BK348" s="162"/>
      <c r="BL348" s="163"/>
      <c r="BM348" s="163"/>
      <c r="BN348" s="163"/>
      <c r="BO348" s="163"/>
      <c r="BP348" s="163"/>
    </row>
    <row r="349" spans="1:68" ht="15.65" customHeight="1">
      <c r="A349" s="259"/>
      <c r="B349" s="260"/>
      <c r="C349" s="259"/>
      <c r="D349" s="261"/>
      <c r="E349" s="256"/>
      <c r="F349" s="256"/>
      <c r="G349" s="256"/>
      <c r="H349" s="262"/>
      <c r="I349" s="262"/>
      <c r="J349" s="263"/>
      <c r="K349" s="263"/>
      <c r="L349" s="263"/>
      <c r="M349" s="263"/>
      <c r="N349" s="263"/>
      <c r="O349" s="263"/>
      <c r="P349" s="263"/>
      <c r="Q349" s="263"/>
      <c r="R349" s="263"/>
      <c r="S349" s="263"/>
      <c r="T349" s="263"/>
      <c r="U349" s="263"/>
      <c r="V349" s="263"/>
      <c r="W349" s="161"/>
      <c r="X349" s="161"/>
      <c r="Y349" s="161"/>
      <c r="Z349" s="162"/>
      <c r="AA349" s="161"/>
      <c r="AB349" s="161"/>
      <c r="AC349" s="161"/>
      <c r="AD349" s="162"/>
      <c r="AE349" s="161"/>
      <c r="AF349" s="161"/>
      <c r="AG349" s="161"/>
      <c r="AH349" s="162"/>
      <c r="AI349" s="161"/>
      <c r="AJ349" s="161"/>
      <c r="AK349" s="161"/>
      <c r="AL349" s="162"/>
      <c r="AM349" s="161"/>
      <c r="AN349" s="161"/>
      <c r="AO349" s="161"/>
      <c r="AP349" s="162"/>
      <c r="AQ349" s="161"/>
      <c r="AR349" s="161"/>
      <c r="AS349" s="161"/>
      <c r="AT349" s="162"/>
      <c r="AU349" s="161"/>
      <c r="AV349" s="161"/>
      <c r="AW349" s="161"/>
      <c r="AX349" s="162"/>
      <c r="AY349" s="161"/>
      <c r="AZ349" s="161"/>
      <c r="BA349" s="161"/>
      <c r="BB349" s="162"/>
      <c r="BC349" s="161"/>
      <c r="BD349" s="161"/>
      <c r="BE349" s="161"/>
      <c r="BF349" s="162"/>
      <c r="BG349" s="162"/>
      <c r="BH349" s="162"/>
      <c r="BI349" s="161"/>
      <c r="BJ349" s="162"/>
      <c r="BK349" s="162"/>
      <c r="BL349" s="163"/>
      <c r="BM349" s="163"/>
      <c r="BN349" s="163"/>
      <c r="BO349" s="163"/>
      <c r="BP349" s="163"/>
    </row>
    <row r="350" spans="1:68" ht="15.65" customHeight="1">
      <c r="A350" s="259"/>
      <c r="B350" s="260"/>
      <c r="C350" s="259"/>
      <c r="D350" s="261"/>
      <c r="E350" s="256"/>
      <c r="F350" s="256"/>
      <c r="G350" s="256"/>
      <c r="H350" s="262"/>
      <c r="I350" s="262"/>
      <c r="J350" s="263"/>
      <c r="K350" s="263"/>
      <c r="L350" s="263"/>
      <c r="M350" s="263"/>
      <c r="N350" s="263"/>
      <c r="O350" s="263"/>
      <c r="P350" s="263"/>
      <c r="Q350" s="263"/>
      <c r="R350" s="263"/>
      <c r="S350" s="263"/>
      <c r="T350" s="263"/>
      <c r="U350" s="263"/>
      <c r="V350" s="263"/>
      <c r="W350" s="161"/>
      <c r="X350" s="161"/>
      <c r="Y350" s="161"/>
      <c r="Z350" s="162"/>
      <c r="AA350" s="161"/>
      <c r="AB350" s="161"/>
      <c r="AC350" s="161"/>
      <c r="AD350" s="162"/>
      <c r="AE350" s="161"/>
      <c r="AF350" s="161"/>
      <c r="AG350" s="161"/>
      <c r="AH350" s="162"/>
      <c r="AI350" s="161"/>
      <c r="AJ350" s="161"/>
      <c r="AK350" s="161"/>
      <c r="AL350" s="162"/>
      <c r="AM350" s="161"/>
      <c r="AN350" s="161"/>
      <c r="AO350" s="161"/>
      <c r="AP350" s="162"/>
      <c r="AQ350" s="161"/>
      <c r="AR350" s="161"/>
      <c r="AS350" s="161"/>
      <c r="AT350" s="162"/>
      <c r="AU350" s="161"/>
      <c r="AV350" s="161"/>
      <c r="AW350" s="161"/>
      <c r="AX350" s="162"/>
      <c r="AY350" s="161"/>
      <c r="AZ350" s="161"/>
      <c r="BA350" s="161"/>
      <c r="BB350" s="162"/>
      <c r="BC350" s="161"/>
      <c r="BD350" s="161"/>
      <c r="BE350" s="161"/>
      <c r="BF350" s="162"/>
      <c r="BG350" s="162"/>
      <c r="BH350" s="162"/>
      <c r="BI350" s="161"/>
      <c r="BJ350" s="162"/>
      <c r="BK350" s="162"/>
      <c r="BL350" s="163"/>
      <c r="BM350" s="163"/>
      <c r="BN350" s="163"/>
      <c r="BO350" s="163"/>
      <c r="BP350" s="163"/>
    </row>
    <row r="351" spans="1:68" ht="15.65" customHeight="1">
      <c r="A351" s="259"/>
      <c r="B351" s="260"/>
      <c r="C351" s="259"/>
      <c r="D351" s="261"/>
      <c r="E351" s="256"/>
      <c r="F351" s="256"/>
      <c r="G351" s="256"/>
      <c r="H351" s="262"/>
      <c r="I351" s="262"/>
      <c r="J351" s="263"/>
      <c r="K351" s="263"/>
      <c r="L351" s="263"/>
      <c r="M351" s="263"/>
      <c r="N351" s="263"/>
      <c r="O351" s="263"/>
      <c r="P351" s="263"/>
      <c r="Q351" s="263"/>
      <c r="R351" s="263"/>
      <c r="S351" s="263"/>
      <c r="T351" s="263"/>
      <c r="U351" s="263"/>
      <c r="V351" s="263"/>
      <c r="W351" s="161"/>
      <c r="X351" s="161"/>
      <c r="Y351" s="161"/>
      <c r="Z351" s="162"/>
      <c r="AA351" s="161"/>
      <c r="AB351" s="161"/>
      <c r="AC351" s="161"/>
      <c r="AD351" s="162"/>
      <c r="AE351" s="161"/>
      <c r="AF351" s="161"/>
      <c r="AG351" s="161"/>
      <c r="AH351" s="162"/>
      <c r="AI351" s="161"/>
      <c r="AJ351" s="161"/>
      <c r="AK351" s="161"/>
      <c r="AL351" s="162"/>
      <c r="AM351" s="161"/>
      <c r="AN351" s="161"/>
      <c r="AO351" s="161"/>
      <c r="AP351" s="162"/>
      <c r="AQ351" s="161"/>
      <c r="AR351" s="161"/>
      <c r="AS351" s="161"/>
      <c r="AT351" s="162"/>
      <c r="AU351" s="161"/>
      <c r="AV351" s="161"/>
      <c r="AW351" s="161"/>
      <c r="AX351" s="162"/>
      <c r="AY351" s="161"/>
      <c r="AZ351" s="161"/>
      <c r="BA351" s="161"/>
      <c r="BB351" s="162"/>
      <c r="BC351" s="161"/>
      <c r="BD351" s="161"/>
      <c r="BE351" s="161"/>
      <c r="BF351" s="162"/>
      <c r="BG351" s="162"/>
      <c r="BH351" s="162"/>
      <c r="BI351" s="161"/>
      <c r="BJ351" s="162"/>
      <c r="BK351" s="162"/>
      <c r="BL351" s="163"/>
      <c r="BM351" s="163"/>
      <c r="BN351" s="163"/>
      <c r="BO351" s="163"/>
      <c r="BP351" s="163"/>
    </row>
    <row r="352" spans="1:68" ht="15.65" customHeight="1">
      <c r="A352" s="259"/>
      <c r="B352" s="260"/>
      <c r="C352" s="259"/>
      <c r="D352" s="261"/>
      <c r="E352" s="256"/>
      <c r="F352" s="256"/>
      <c r="G352" s="256"/>
      <c r="H352" s="262"/>
      <c r="I352" s="262"/>
      <c r="J352" s="263"/>
      <c r="K352" s="263"/>
      <c r="L352" s="263"/>
      <c r="M352" s="263"/>
      <c r="N352" s="263"/>
      <c r="O352" s="263"/>
      <c r="P352" s="263"/>
      <c r="Q352" s="263"/>
      <c r="R352" s="263"/>
      <c r="S352" s="263"/>
      <c r="T352" s="263"/>
      <c r="U352" s="263"/>
      <c r="V352" s="263"/>
      <c r="W352" s="161"/>
      <c r="X352" s="161"/>
      <c r="Y352" s="161"/>
      <c r="Z352" s="162"/>
      <c r="AA352" s="161"/>
      <c r="AB352" s="161"/>
      <c r="AC352" s="161"/>
      <c r="AD352" s="162"/>
      <c r="AE352" s="161"/>
      <c r="AF352" s="161"/>
      <c r="AG352" s="161"/>
      <c r="AH352" s="162"/>
      <c r="AI352" s="161"/>
      <c r="AJ352" s="161"/>
      <c r="AK352" s="161"/>
      <c r="AL352" s="162"/>
      <c r="AM352" s="161"/>
      <c r="AN352" s="161"/>
      <c r="AO352" s="161"/>
      <c r="AP352" s="162"/>
      <c r="AQ352" s="161"/>
      <c r="AR352" s="161"/>
      <c r="AS352" s="161"/>
      <c r="AT352" s="162"/>
      <c r="AU352" s="161"/>
      <c r="AV352" s="161"/>
      <c r="AW352" s="161"/>
      <c r="AX352" s="162"/>
      <c r="AY352" s="161"/>
      <c r="AZ352" s="161"/>
      <c r="BA352" s="161"/>
      <c r="BB352" s="162"/>
      <c r="BC352" s="161"/>
      <c r="BD352" s="161"/>
      <c r="BE352" s="161"/>
      <c r="BF352" s="162"/>
      <c r="BG352" s="162"/>
      <c r="BH352" s="162"/>
      <c r="BI352" s="161"/>
      <c r="BJ352" s="162"/>
      <c r="BK352" s="162"/>
      <c r="BL352" s="163"/>
      <c r="BM352" s="163"/>
      <c r="BN352" s="163"/>
      <c r="BO352" s="163"/>
      <c r="BP352" s="163"/>
    </row>
    <row r="353" spans="1:68" ht="15.65" customHeight="1">
      <c r="A353" s="259"/>
      <c r="B353" s="260"/>
      <c r="C353" s="259"/>
      <c r="D353" s="261"/>
      <c r="E353" s="256"/>
      <c r="F353" s="256"/>
      <c r="G353" s="256"/>
      <c r="H353" s="262"/>
      <c r="I353" s="262"/>
      <c r="J353" s="263"/>
      <c r="K353" s="263"/>
      <c r="L353" s="263"/>
      <c r="M353" s="263"/>
      <c r="N353" s="263"/>
      <c r="O353" s="263"/>
      <c r="P353" s="263"/>
      <c r="Q353" s="263"/>
      <c r="R353" s="263"/>
      <c r="S353" s="263"/>
      <c r="T353" s="263"/>
      <c r="U353" s="263"/>
      <c r="V353" s="263"/>
      <c r="W353" s="161"/>
      <c r="X353" s="161"/>
      <c r="Y353" s="161"/>
      <c r="Z353" s="162"/>
      <c r="AA353" s="161"/>
      <c r="AB353" s="161"/>
      <c r="AC353" s="161"/>
      <c r="AD353" s="162"/>
      <c r="AE353" s="161"/>
      <c r="AF353" s="161"/>
      <c r="AG353" s="161"/>
      <c r="AH353" s="162"/>
      <c r="AI353" s="161"/>
      <c r="AJ353" s="161"/>
      <c r="AK353" s="161"/>
      <c r="AL353" s="162"/>
      <c r="AM353" s="161"/>
      <c r="AN353" s="161"/>
      <c r="AO353" s="161"/>
      <c r="AP353" s="162"/>
      <c r="AQ353" s="161"/>
      <c r="AR353" s="161"/>
      <c r="AS353" s="161"/>
      <c r="AT353" s="162"/>
      <c r="AU353" s="161"/>
      <c r="AV353" s="161"/>
      <c r="AW353" s="161"/>
      <c r="AX353" s="162"/>
      <c r="AY353" s="161"/>
      <c r="AZ353" s="161"/>
      <c r="BA353" s="161"/>
      <c r="BB353" s="162"/>
      <c r="BC353" s="161"/>
      <c r="BD353" s="161"/>
      <c r="BE353" s="161"/>
      <c r="BF353" s="162"/>
      <c r="BG353" s="162"/>
      <c r="BH353" s="162"/>
      <c r="BI353" s="161"/>
      <c r="BJ353" s="162"/>
      <c r="BK353" s="162"/>
      <c r="BL353" s="163"/>
      <c r="BM353" s="163"/>
      <c r="BN353" s="163"/>
      <c r="BO353" s="163"/>
      <c r="BP353" s="163"/>
    </row>
    <row r="354" spans="1:68" ht="15.65" customHeight="1">
      <c r="A354" s="259"/>
      <c r="B354" s="260"/>
      <c r="C354" s="259"/>
      <c r="D354" s="261"/>
      <c r="E354" s="256"/>
      <c r="F354" s="256"/>
      <c r="G354" s="256"/>
      <c r="H354" s="262"/>
      <c r="I354" s="262"/>
      <c r="J354" s="263"/>
      <c r="K354" s="263"/>
      <c r="L354" s="263"/>
      <c r="M354" s="263"/>
      <c r="N354" s="263"/>
      <c r="O354" s="263"/>
      <c r="P354" s="263"/>
      <c r="Q354" s="263"/>
      <c r="R354" s="263"/>
      <c r="S354" s="263"/>
      <c r="T354" s="263"/>
      <c r="U354" s="263"/>
      <c r="V354" s="263"/>
      <c r="W354" s="161"/>
      <c r="X354" s="161"/>
      <c r="Y354" s="161"/>
      <c r="Z354" s="162"/>
      <c r="AA354" s="161"/>
      <c r="AB354" s="161"/>
      <c r="AC354" s="161"/>
      <c r="AD354" s="162"/>
      <c r="AE354" s="161"/>
      <c r="AF354" s="161"/>
      <c r="AG354" s="161"/>
      <c r="AH354" s="162"/>
      <c r="AI354" s="161"/>
      <c r="AJ354" s="161"/>
      <c r="AK354" s="161"/>
      <c r="AL354" s="162"/>
      <c r="AM354" s="161"/>
      <c r="AN354" s="161"/>
      <c r="AO354" s="161"/>
      <c r="AP354" s="162"/>
      <c r="AQ354" s="161"/>
      <c r="AR354" s="161"/>
      <c r="AS354" s="161"/>
      <c r="AT354" s="162"/>
      <c r="AU354" s="161"/>
      <c r="AV354" s="161"/>
      <c r="AW354" s="161"/>
      <c r="AX354" s="162"/>
      <c r="AY354" s="161"/>
      <c r="AZ354" s="161"/>
      <c r="BA354" s="161"/>
      <c r="BB354" s="162"/>
      <c r="BC354" s="161"/>
      <c r="BD354" s="161"/>
      <c r="BE354" s="161"/>
      <c r="BF354" s="162"/>
      <c r="BG354" s="162"/>
      <c r="BH354" s="162"/>
      <c r="BI354" s="161"/>
      <c r="BJ354" s="162"/>
      <c r="BK354" s="162"/>
      <c r="BL354" s="163"/>
      <c r="BM354" s="163"/>
      <c r="BN354" s="163"/>
      <c r="BO354" s="163"/>
      <c r="BP354" s="163"/>
    </row>
    <row r="355" spans="1:68" ht="15.65" customHeight="1">
      <c r="A355" s="259"/>
      <c r="B355" s="260"/>
      <c r="C355" s="259"/>
      <c r="D355" s="261"/>
      <c r="E355" s="256"/>
      <c r="F355" s="256"/>
      <c r="G355" s="256"/>
      <c r="H355" s="262"/>
      <c r="I355" s="262"/>
      <c r="J355" s="263"/>
      <c r="K355" s="263"/>
      <c r="L355" s="263"/>
      <c r="M355" s="263"/>
      <c r="N355" s="263"/>
      <c r="O355" s="263"/>
      <c r="P355" s="263"/>
      <c r="Q355" s="263"/>
      <c r="R355" s="263"/>
      <c r="S355" s="263"/>
      <c r="T355" s="263"/>
      <c r="U355" s="263"/>
      <c r="V355" s="263"/>
      <c r="W355" s="161"/>
      <c r="X355" s="161"/>
      <c r="Y355" s="161"/>
      <c r="Z355" s="162"/>
      <c r="AA355" s="161"/>
      <c r="AB355" s="161"/>
      <c r="AC355" s="161"/>
      <c r="AD355" s="162"/>
      <c r="AE355" s="161"/>
      <c r="AF355" s="161"/>
      <c r="AG355" s="161"/>
      <c r="AH355" s="162"/>
      <c r="AI355" s="161"/>
      <c r="AJ355" s="161"/>
      <c r="AK355" s="161"/>
      <c r="AL355" s="162"/>
      <c r="AM355" s="161"/>
      <c r="AN355" s="161"/>
      <c r="AO355" s="161"/>
      <c r="AP355" s="162"/>
      <c r="AQ355" s="161"/>
      <c r="AR355" s="161"/>
      <c r="AS355" s="161"/>
      <c r="AT355" s="162"/>
      <c r="AU355" s="161"/>
      <c r="AV355" s="161"/>
      <c r="AW355" s="161"/>
      <c r="AX355" s="162"/>
      <c r="AY355" s="161"/>
      <c r="AZ355" s="161"/>
      <c r="BA355" s="161"/>
      <c r="BB355" s="162"/>
      <c r="BC355" s="161"/>
      <c r="BD355" s="161"/>
      <c r="BE355" s="161"/>
      <c r="BF355" s="162"/>
      <c r="BG355" s="162"/>
      <c r="BH355" s="162"/>
      <c r="BI355" s="161"/>
      <c r="BJ355" s="162"/>
      <c r="BK355" s="162"/>
      <c r="BL355" s="163"/>
      <c r="BM355" s="163"/>
      <c r="BN355" s="163"/>
      <c r="BO355" s="163"/>
      <c r="BP355" s="163"/>
    </row>
    <row r="356" spans="1:68" ht="15.65" customHeight="1">
      <c r="A356" s="259"/>
      <c r="B356" s="260"/>
      <c r="C356" s="259"/>
      <c r="D356" s="261"/>
      <c r="E356" s="256"/>
      <c r="F356" s="256"/>
      <c r="G356" s="256"/>
      <c r="H356" s="262"/>
      <c r="I356" s="262"/>
      <c r="J356" s="263"/>
      <c r="K356" s="263"/>
      <c r="L356" s="263"/>
      <c r="M356" s="263"/>
      <c r="N356" s="263"/>
      <c r="O356" s="263"/>
      <c r="P356" s="263"/>
      <c r="Q356" s="263"/>
      <c r="R356" s="263"/>
      <c r="S356" s="263"/>
      <c r="T356" s="263"/>
      <c r="U356" s="263"/>
      <c r="V356" s="263"/>
      <c r="W356" s="161"/>
      <c r="X356" s="161"/>
      <c r="Y356" s="161"/>
      <c r="Z356" s="162"/>
      <c r="AA356" s="161"/>
      <c r="AB356" s="161"/>
      <c r="AC356" s="161"/>
      <c r="AD356" s="162"/>
      <c r="AE356" s="161"/>
      <c r="AF356" s="161"/>
      <c r="AG356" s="161"/>
      <c r="AH356" s="162"/>
      <c r="AI356" s="161"/>
      <c r="AJ356" s="161"/>
      <c r="AK356" s="161"/>
      <c r="AL356" s="162"/>
      <c r="AM356" s="161"/>
      <c r="AN356" s="161"/>
      <c r="AO356" s="161"/>
      <c r="AP356" s="162"/>
      <c r="AQ356" s="161"/>
      <c r="AR356" s="161"/>
      <c r="AS356" s="161"/>
      <c r="AT356" s="162"/>
      <c r="AU356" s="161"/>
      <c r="AV356" s="161"/>
      <c r="AW356" s="161"/>
      <c r="AX356" s="162"/>
      <c r="AY356" s="161"/>
      <c r="AZ356" s="161"/>
      <c r="BA356" s="161"/>
      <c r="BB356" s="162"/>
      <c r="BC356" s="161"/>
      <c r="BD356" s="161"/>
      <c r="BE356" s="161"/>
      <c r="BF356" s="162"/>
      <c r="BG356" s="162"/>
      <c r="BH356" s="162"/>
      <c r="BI356" s="161"/>
      <c r="BJ356" s="162"/>
      <c r="BK356" s="162"/>
      <c r="BL356" s="163"/>
      <c r="BM356" s="163"/>
      <c r="BN356" s="163"/>
      <c r="BO356" s="163"/>
      <c r="BP356" s="163"/>
    </row>
    <row r="357" spans="1:68" ht="15.65" customHeight="1">
      <c r="A357" s="259"/>
      <c r="B357" s="260"/>
      <c r="C357" s="259"/>
      <c r="D357" s="261"/>
      <c r="E357" s="256"/>
      <c r="F357" s="256"/>
      <c r="G357" s="256"/>
      <c r="H357" s="262"/>
      <c r="I357" s="262"/>
      <c r="J357" s="263"/>
      <c r="K357" s="263"/>
      <c r="L357" s="263"/>
      <c r="M357" s="263"/>
      <c r="N357" s="263"/>
      <c r="O357" s="263"/>
      <c r="P357" s="263"/>
      <c r="Q357" s="263"/>
      <c r="R357" s="263"/>
      <c r="S357" s="263"/>
      <c r="T357" s="263"/>
      <c r="U357" s="263"/>
      <c r="V357" s="263"/>
      <c r="W357" s="161"/>
      <c r="X357" s="161"/>
      <c r="Y357" s="161"/>
      <c r="Z357" s="162"/>
      <c r="AA357" s="161"/>
      <c r="AB357" s="161"/>
      <c r="AC357" s="161"/>
      <c r="AD357" s="162"/>
      <c r="AE357" s="161"/>
      <c r="AF357" s="161"/>
      <c r="AG357" s="161"/>
      <c r="AH357" s="162"/>
      <c r="AI357" s="161"/>
      <c r="AJ357" s="161"/>
      <c r="AK357" s="161"/>
      <c r="AL357" s="162"/>
      <c r="AM357" s="161"/>
      <c r="AN357" s="161"/>
      <c r="AO357" s="161"/>
      <c r="AP357" s="162"/>
      <c r="AQ357" s="161"/>
      <c r="AR357" s="161"/>
      <c r="AS357" s="161"/>
      <c r="AT357" s="162"/>
      <c r="AU357" s="161"/>
      <c r="AV357" s="161"/>
      <c r="AW357" s="161"/>
      <c r="AX357" s="162"/>
      <c r="AY357" s="161"/>
      <c r="AZ357" s="161"/>
      <c r="BA357" s="161"/>
      <c r="BB357" s="162"/>
      <c r="BC357" s="161"/>
      <c r="BD357" s="161"/>
      <c r="BE357" s="161"/>
      <c r="BF357" s="162"/>
      <c r="BG357" s="162"/>
      <c r="BH357" s="162"/>
      <c r="BI357" s="161"/>
      <c r="BJ357" s="162"/>
      <c r="BK357" s="162"/>
      <c r="BL357" s="163"/>
      <c r="BM357" s="163"/>
      <c r="BN357" s="163"/>
      <c r="BO357" s="163"/>
      <c r="BP357" s="163"/>
    </row>
    <row r="358" spans="1:68" ht="15.65" customHeight="1">
      <c r="A358" s="259"/>
      <c r="B358" s="260"/>
      <c r="C358" s="259"/>
      <c r="D358" s="261"/>
      <c r="E358" s="256"/>
      <c r="F358" s="256"/>
      <c r="G358" s="256"/>
      <c r="H358" s="262"/>
      <c r="I358" s="262"/>
      <c r="J358" s="263"/>
      <c r="K358" s="263"/>
      <c r="L358" s="263"/>
      <c r="M358" s="263"/>
      <c r="N358" s="263"/>
      <c r="O358" s="263"/>
      <c r="P358" s="263"/>
      <c r="Q358" s="263"/>
      <c r="R358" s="263"/>
      <c r="S358" s="263"/>
      <c r="T358" s="263"/>
      <c r="U358" s="263"/>
      <c r="V358" s="263"/>
      <c r="W358" s="161"/>
      <c r="X358" s="161"/>
      <c r="Y358" s="161"/>
      <c r="Z358" s="162"/>
      <c r="AA358" s="161"/>
      <c r="AB358" s="161"/>
      <c r="AC358" s="161"/>
      <c r="AD358" s="162"/>
      <c r="AE358" s="161"/>
      <c r="AF358" s="161"/>
      <c r="AG358" s="161"/>
      <c r="AH358" s="162"/>
      <c r="AI358" s="161"/>
      <c r="AJ358" s="161"/>
      <c r="AK358" s="161"/>
      <c r="AL358" s="162"/>
      <c r="AM358" s="161"/>
      <c r="AN358" s="161"/>
      <c r="AO358" s="161"/>
      <c r="AP358" s="162"/>
      <c r="AQ358" s="161"/>
      <c r="AR358" s="161"/>
      <c r="AS358" s="161"/>
      <c r="AT358" s="162"/>
      <c r="AU358" s="161"/>
      <c r="AV358" s="161"/>
      <c r="AW358" s="161"/>
      <c r="AX358" s="162"/>
      <c r="AY358" s="161"/>
      <c r="AZ358" s="161"/>
      <c r="BA358" s="161"/>
      <c r="BB358" s="162"/>
      <c r="BC358" s="161"/>
      <c r="BD358" s="161"/>
      <c r="BE358" s="161"/>
      <c r="BF358" s="162"/>
      <c r="BG358" s="162"/>
      <c r="BH358" s="162"/>
      <c r="BI358" s="161"/>
      <c r="BJ358" s="162"/>
      <c r="BK358" s="162"/>
      <c r="BL358" s="163"/>
      <c r="BM358" s="163"/>
      <c r="BN358" s="163"/>
      <c r="BO358" s="163"/>
      <c r="BP358" s="163"/>
    </row>
    <row r="359" spans="1:68" ht="15.65" customHeight="1">
      <c r="A359" s="259"/>
      <c r="B359" s="260"/>
      <c r="C359" s="259"/>
      <c r="D359" s="261"/>
      <c r="E359" s="256"/>
      <c r="F359" s="256"/>
      <c r="G359" s="256"/>
      <c r="H359" s="262"/>
      <c r="I359" s="262"/>
      <c r="J359" s="263"/>
      <c r="K359" s="263"/>
      <c r="L359" s="263"/>
      <c r="M359" s="263"/>
      <c r="N359" s="263"/>
      <c r="O359" s="263"/>
      <c r="P359" s="263"/>
      <c r="Q359" s="263"/>
      <c r="R359" s="263"/>
      <c r="S359" s="263"/>
      <c r="T359" s="263"/>
      <c r="U359" s="263"/>
      <c r="V359" s="263"/>
      <c r="W359" s="161"/>
      <c r="X359" s="161"/>
      <c r="Y359" s="161"/>
      <c r="Z359" s="162"/>
      <c r="AA359" s="161"/>
      <c r="AB359" s="161"/>
      <c r="AC359" s="161"/>
      <c r="AD359" s="162"/>
      <c r="AE359" s="161"/>
      <c r="AF359" s="161"/>
      <c r="AG359" s="161"/>
      <c r="AH359" s="162"/>
      <c r="AI359" s="161"/>
      <c r="AJ359" s="161"/>
      <c r="AK359" s="161"/>
      <c r="AL359" s="162"/>
      <c r="AM359" s="161"/>
      <c r="AN359" s="161"/>
      <c r="AO359" s="161"/>
      <c r="AP359" s="162"/>
      <c r="AQ359" s="161"/>
      <c r="AR359" s="161"/>
      <c r="AS359" s="161"/>
      <c r="AT359" s="162"/>
      <c r="AU359" s="161"/>
      <c r="AV359" s="161"/>
      <c r="AW359" s="161"/>
      <c r="AX359" s="162"/>
      <c r="AY359" s="161"/>
      <c r="AZ359" s="161"/>
      <c r="BA359" s="161"/>
      <c r="BB359" s="162"/>
      <c r="BC359" s="161"/>
      <c r="BD359" s="161"/>
      <c r="BE359" s="161"/>
      <c r="BF359" s="162"/>
      <c r="BG359" s="162"/>
      <c r="BH359" s="162"/>
      <c r="BI359" s="161"/>
      <c r="BJ359" s="162"/>
      <c r="BK359" s="162"/>
      <c r="BL359" s="163"/>
      <c r="BM359" s="163"/>
      <c r="BN359" s="163"/>
      <c r="BO359" s="163"/>
      <c r="BP359" s="163"/>
    </row>
    <row r="360" spans="1:68" ht="15.65" customHeight="1">
      <c r="A360" s="259"/>
      <c r="B360" s="260"/>
      <c r="C360" s="259"/>
      <c r="D360" s="261"/>
      <c r="E360" s="256"/>
      <c r="F360" s="256"/>
      <c r="G360" s="256"/>
      <c r="H360" s="262"/>
      <c r="I360" s="262"/>
      <c r="J360" s="263"/>
      <c r="K360" s="263"/>
      <c r="L360" s="263"/>
      <c r="M360" s="263"/>
      <c r="N360" s="263"/>
      <c r="O360" s="263"/>
      <c r="P360" s="263"/>
      <c r="Q360" s="263"/>
      <c r="R360" s="263"/>
      <c r="S360" s="263"/>
      <c r="T360" s="263"/>
      <c r="U360" s="263"/>
      <c r="V360" s="263"/>
      <c r="W360" s="161"/>
      <c r="X360" s="161"/>
      <c r="Y360" s="161"/>
      <c r="Z360" s="162"/>
      <c r="AA360" s="161"/>
      <c r="AB360" s="161"/>
      <c r="AC360" s="161"/>
      <c r="AD360" s="162"/>
      <c r="AE360" s="161"/>
      <c r="AF360" s="161"/>
      <c r="AG360" s="161"/>
      <c r="AH360" s="162"/>
      <c r="AI360" s="161"/>
      <c r="AJ360" s="161"/>
      <c r="AK360" s="161"/>
      <c r="AL360" s="162"/>
      <c r="AM360" s="161"/>
      <c r="AN360" s="161"/>
      <c r="AO360" s="161"/>
      <c r="AP360" s="162"/>
      <c r="AQ360" s="161"/>
      <c r="AR360" s="161"/>
      <c r="AS360" s="161"/>
      <c r="AT360" s="162"/>
      <c r="AU360" s="161"/>
      <c r="AV360" s="161"/>
      <c r="AW360" s="161"/>
      <c r="AX360" s="162"/>
      <c r="AY360" s="161"/>
      <c r="AZ360" s="161"/>
      <c r="BA360" s="161"/>
      <c r="BB360" s="162"/>
      <c r="BC360" s="161"/>
      <c r="BD360" s="161"/>
      <c r="BE360" s="161"/>
      <c r="BF360" s="162"/>
      <c r="BG360" s="162"/>
      <c r="BH360" s="162"/>
      <c r="BI360" s="161"/>
      <c r="BJ360" s="162"/>
      <c r="BK360" s="162"/>
      <c r="BL360" s="163"/>
      <c r="BM360" s="163"/>
      <c r="BN360" s="163"/>
      <c r="BO360" s="163"/>
      <c r="BP360" s="163"/>
    </row>
    <row r="361" spans="1:68" ht="15.65" customHeight="1">
      <c r="A361" s="259"/>
      <c r="B361" s="260"/>
      <c r="C361" s="259"/>
      <c r="D361" s="261"/>
      <c r="E361" s="256"/>
      <c r="F361" s="256"/>
      <c r="G361" s="256"/>
      <c r="H361" s="262"/>
      <c r="I361" s="262"/>
      <c r="J361" s="263"/>
      <c r="K361" s="263"/>
      <c r="L361" s="263"/>
      <c r="M361" s="263"/>
      <c r="N361" s="263"/>
      <c r="O361" s="263"/>
      <c r="P361" s="263"/>
      <c r="Q361" s="263"/>
      <c r="R361" s="263"/>
      <c r="S361" s="263"/>
      <c r="T361" s="263"/>
      <c r="U361" s="263"/>
      <c r="V361" s="263"/>
      <c r="W361" s="161"/>
      <c r="X361" s="161"/>
      <c r="Y361" s="161"/>
      <c r="Z361" s="162"/>
      <c r="AA361" s="161"/>
      <c r="AB361" s="161"/>
      <c r="AC361" s="161"/>
      <c r="AD361" s="162"/>
      <c r="AE361" s="161"/>
      <c r="AF361" s="161"/>
      <c r="AG361" s="161"/>
      <c r="AH361" s="162"/>
      <c r="AI361" s="161"/>
      <c r="AJ361" s="161"/>
      <c r="AK361" s="161"/>
      <c r="AL361" s="162"/>
      <c r="AM361" s="161"/>
      <c r="AN361" s="161"/>
      <c r="AO361" s="161"/>
      <c r="AP361" s="162"/>
      <c r="AQ361" s="161"/>
      <c r="AR361" s="161"/>
      <c r="AS361" s="161"/>
      <c r="AT361" s="162"/>
      <c r="AU361" s="161"/>
      <c r="AV361" s="161"/>
      <c r="AW361" s="161"/>
      <c r="AX361" s="162"/>
      <c r="AY361" s="161"/>
      <c r="AZ361" s="161"/>
      <c r="BA361" s="161"/>
      <c r="BB361" s="162"/>
      <c r="BC361" s="161"/>
      <c r="BD361" s="161"/>
      <c r="BE361" s="161"/>
      <c r="BF361" s="162"/>
      <c r="BG361" s="162"/>
      <c r="BH361" s="162"/>
      <c r="BI361" s="161"/>
      <c r="BJ361" s="162"/>
      <c r="BK361" s="162"/>
      <c r="BL361" s="163"/>
      <c r="BM361" s="163"/>
      <c r="BN361" s="163"/>
      <c r="BO361" s="163"/>
      <c r="BP361" s="163"/>
    </row>
    <row r="362" spans="1:68" ht="15.65" customHeight="1">
      <c r="A362" s="259"/>
      <c r="B362" s="260"/>
      <c r="C362" s="259"/>
      <c r="D362" s="261"/>
      <c r="E362" s="256"/>
      <c r="F362" s="256"/>
      <c r="G362" s="256"/>
      <c r="H362" s="262"/>
      <c r="I362" s="262"/>
      <c r="J362" s="263"/>
      <c r="K362" s="263"/>
      <c r="L362" s="263"/>
      <c r="M362" s="263"/>
      <c r="N362" s="263"/>
      <c r="O362" s="263"/>
      <c r="P362" s="263"/>
      <c r="Q362" s="263"/>
      <c r="R362" s="263"/>
      <c r="S362" s="263"/>
      <c r="T362" s="263"/>
      <c r="U362" s="263"/>
      <c r="V362" s="263"/>
      <c r="W362" s="161"/>
      <c r="X362" s="161"/>
      <c r="Y362" s="161"/>
      <c r="Z362" s="162"/>
      <c r="AA362" s="161"/>
      <c r="AB362" s="161"/>
      <c r="AC362" s="161"/>
      <c r="AD362" s="162"/>
      <c r="AE362" s="161"/>
      <c r="AF362" s="161"/>
      <c r="AG362" s="161"/>
      <c r="AH362" s="162"/>
      <c r="AI362" s="161"/>
      <c r="AJ362" s="161"/>
      <c r="AK362" s="161"/>
      <c r="AL362" s="162"/>
      <c r="AM362" s="161"/>
      <c r="AN362" s="161"/>
      <c r="AO362" s="161"/>
      <c r="AP362" s="162"/>
      <c r="AQ362" s="161"/>
      <c r="AR362" s="161"/>
      <c r="AS362" s="161"/>
      <c r="AT362" s="162"/>
      <c r="AU362" s="161"/>
      <c r="AV362" s="161"/>
      <c r="AW362" s="161"/>
      <c r="AX362" s="162"/>
      <c r="AY362" s="161"/>
      <c r="AZ362" s="161"/>
      <c r="BA362" s="161"/>
      <c r="BB362" s="162"/>
      <c r="BC362" s="161"/>
      <c r="BD362" s="161"/>
      <c r="BE362" s="161"/>
      <c r="BF362" s="162"/>
      <c r="BG362" s="162"/>
      <c r="BH362" s="162"/>
      <c r="BI362" s="161"/>
      <c r="BJ362" s="162"/>
      <c r="BK362" s="162"/>
      <c r="BL362" s="163"/>
      <c r="BM362" s="163"/>
      <c r="BN362" s="163"/>
      <c r="BO362" s="163"/>
      <c r="BP362" s="163"/>
    </row>
    <row r="363" spans="1:68" ht="15.65" customHeight="1">
      <c r="A363" s="259"/>
      <c r="B363" s="260"/>
      <c r="C363" s="259"/>
      <c r="D363" s="261"/>
      <c r="E363" s="256"/>
      <c r="F363" s="256"/>
      <c r="G363" s="256"/>
      <c r="H363" s="262"/>
      <c r="I363" s="262"/>
      <c r="J363" s="263"/>
      <c r="K363" s="263"/>
      <c r="L363" s="263"/>
      <c r="M363" s="263"/>
      <c r="N363" s="263"/>
      <c r="O363" s="263"/>
      <c r="P363" s="263"/>
      <c r="Q363" s="263"/>
      <c r="R363" s="263"/>
      <c r="S363" s="263"/>
      <c r="T363" s="263"/>
      <c r="U363" s="263"/>
      <c r="V363" s="263"/>
      <c r="W363" s="161"/>
      <c r="X363" s="161"/>
      <c r="Y363" s="161"/>
      <c r="Z363" s="162"/>
      <c r="AA363" s="161"/>
      <c r="AB363" s="161"/>
      <c r="AC363" s="161"/>
      <c r="AD363" s="162"/>
      <c r="AE363" s="161"/>
      <c r="AF363" s="161"/>
      <c r="AG363" s="161"/>
      <c r="AH363" s="162"/>
      <c r="AI363" s="161"/>
      <c r="AJ363" s="161"/>
      <c r="AK363" s="161"/>
      <c r="AL363" s="162"/>
      <c r="AM363" s="161"/>
      <c r="AN363" s="161"/>
      <c r="AO363" s="161"/>
      <c r="AP363" s="162"/>
      <c r="AQ363" s="161"/>
      <c r="AR363" s="161"/>
      <c r="AS363" s="161"/>
      <c r="AT363" s="162"/>
      <c r="AU363" s="161"/>
      <c r="AV363" s="161"/>
      <c r="AW363" s="161"/>
      <c r="AX363" s="162"/>
      <c r="AY363" s="161"/>
      <c r="AZ363" s="161"/>
      <c r="BA363" s="161"/>
      <c r="BB363" s="162"/>
      <c r="BC363" s="161"/>
      <c r="BD363" s="161"/>
      <c r="BE363" s="161"/>
      <c r="BF363" s="162"/>
      <c r="BG363" s="162"/>
      <c r="BH363" s="162"/>
      <c r="BI363" s="161"/>
      <c r="BJ363" s="162"/>
      <c r="BK363" s="162"/>
      <c r="BL363" s="163"/>
      <c r="BM363" s="163"/>
      <c r="BN363" s="163"/>
      <c r="BO363" s="163"/>
      <c r="BP363" s="163"/>
    </row>
    <row r="364" spans="1:68" ht="15.65" customHeight="1">
      <c r="A364" s="259"/>
      <c r="B364" s="260"/>
      <c r="C364" s="259"/>
      <c r="D364" s="261"/>
      <c r="E364" s="256"/>
      <c r="F364" s="256"/>
      <c r="G364" s="256"/>
      <c r="H364" s="262"/>
      <c r="I364" s="262"/>
      <c r="J364" s="263"/>
      <c r="K364" s="263"/>
      <c r="L364" s="263"/>
      <c r="M364" s="263"/>
      <c r="N364" s="263"/>
      <c r="O364" s="263"/>
      <c r="P364" s="263"/>
      <c r="Q364" s="263"/>
      <c r="R364" s="263"/>
      <c r="S364" s="263"/>
      <c r="T364" s="263"/>
      <c r="U364" s="263"/>
      <c r="V364" s="263"/>
      <c r="W364" s="161"/>
      <c r="X364" s="161"/>
      <c r="Y364" s="161"/>
      <c r="Z364" s="162"/>
      <c r="AA364" s="161"/>
      <c r="AB364" s="161"/>
      <c r="AC364" s="161"/>
      <c r="AD364" s="162"/>
      <c r="AE364" s="161"/>
      <c r="AF364" s="161"/>
      <c r="AG364" s="161"/>
      <c r="AH364" s="162"/>
      <c r="AI364" s="161"/>
      <c r="AJ364" s="161"/>
      <c r="AK364" s="161"/>
      <c r="AL364" s="162"/>
      <c r="AM364" s="161"/>
      <c r="AN364" s="161"/>
      <c r="AO364" s="161"/>
      <c r="AP364" s="162"/>
      <c r="AQ364" s="161"/>
      <c r="AR364" s="161"/>
      <c r="AS364" s="161"/>
      <c r="AT364" s="162"/>
      <c r="AU364" s="161"/>
      <c r="AV364" s="161"/>
      <c r="AW364" s="161"/>
      <c r="AX364" s="162"/>
      <c r="AY364" s="161"/>
      <c r="AZ364" s="161"/>
      <c r="BA364" s="161"/>
      <c r="BB364" s="162"/>
      <c r="BC364" s="161"/>
      <c r="BD364" s="161"/>
      <c r="BE364" s="161"/>
      <c r="BF364" s="162"/>
      <c r="BG364" s="162"/>
      <c r="BH364" s="162"/>
      <c r="BI364" s="161"/>
      <c r="BJ364" s="162"/>
      <c r="BK364" s="162"/>
      <c r="BL364" s="163"/>
      <c r="BM364" s="163"/>
      <c r="BN364" s="163"/>
      <c r="BO364" s="163"/>
      <c r="BP364" s="163"/>
    </row>
    <row r="365" spans="1:68" ht="15.65" customHeight="1">
      <c r="A365" s="259"/>
      <c r="B365" s="260"/>
      <c r="C365" s="259"/>
      <c r="D365" s="261"/>
      <c r="E365" s="256"/>
      <c r="F365" s="256"/>
      <c r="G365" s="256"/>
      <c r="H365" s="262"/>
      <c r="I365" s="262"/>
      <c r="J365" s="263"/>
      <c r="K365" s="263"/>
      <c r="L365" s="263"/>
      <c r="M365" s="263"/>
      <c r="N365" s="263"/>
      <c r="O365" s="263"/>
      <c r="P365" s="263"/>
      <c r="Q365" s="263"/>
      <c r="R365" s="263"/>
      <c r="S365" s="263"/>
      <c r="T365" s="263"/>
      <c r="U365" s="263"/>
      <c r="V365" s="263"/>
      <c r="W365" s="161"/>
      <c r="X365" s="161"/>
      <c r="Y365" s="161"/>
      <c r="Z365" s="162"/>
      <c r="AA365" s="161"/>
      <c r="AB365" s="161"/>
      <c r="AC365" s="161"/>
      <c r="AD365" s="162"/>
      <c r="AE365" s="161"/>
      <c r="AF365" s="161"/>
      <c r="AG365" s="161"/>
      <c r="AH365" s="162"/>
      <c r="AI365" s="161"/>
      <c r="AJ365" s="161"/>
      <c r="AK365" s="161"/>
      <c r="AL365" s="162"/>
      <c r="AM365" s="161"/>
      <c r="AN365" s="161"/>
      <c r="AO365" s="161"/>
      <c r="AP365" s="162"/>
      <c r="AQ365" s="161"/>
      <c r="AR365" s="161"/>
      <c r="AS365" s="161"/>
      <c r="AT365" s="162"/>
      <c r="AU365" s="161"/>
      <c r="AV365" s="161"/>
      <c r="AW365" s="161"/>
      <c r="AX365" s="162"/>
      <c r="AY365" s="161"/>
      <c r="AZ365" s="161"/>
      <c r="BA365" s="161"/>
      <c r="BB365" s="162"/>
      <c r="BC365" s="161"/>
      <c r="BD365" s="161"/>
      <c r="BE365" s="161"/>
      <c r="BF365" s="162"/>
      <c r="BG365" s="162"/>
      <c r="BH365" s="162"/>
      <c r="BI365" s="161"/>
      <c r="BJ365" s="162"/>
      <c r="BK365" s="162"/>
      <c r="BL365" s="163"/>
      <c r="BM365" s="163"/>
      <c r="BN365" s="163"/>
      <c r="BO365" s="163"/>
      <c r="BP365" s="163"/>
    </row>
    <row r="366" spans="1:68" ht="15.65" customHeight="1">
      <c r="A366" s="259"/>
      <c r="B366" s="260"/>
      <c r="C366" s="259"/>
      <c r="D366" s="261"/>
      <c r="E366" s="256"/>
      <c r="F366" s="256"/>
      <c r="G366" s="256"/>
      <c r="H366" s="262"/>
      <c r="I366" s="262"/>
      <c r="J366" s="263"/>
      <c r="K366" s="263"/>
      <c r="L366" s="263"/>
      <c r="M366" s="263"/>
      <c r="N366" s="263"/>
      <c r="O366" s="263"/>
      <c r="P366" s="263"/>
      <c r="Q366" s="263"/>
      <c r="R366" s="263"/>
      <c r="S366" s="263"/>
      <c r="T366" s="263"/>
      <c r="U366" s="263"/>
      <c r="V366" s="263"/>
      <c r="W366" s="161"/>
      <c r="X366" s="161"/>
      <c r="Y366" s="161"/>
      <c r="Z366" s="162"/>
      <c r="AA366" s="161"/>
      <c r="AB366" s="161"/>
      <c r="AC366" s="161"/>
      <c r="AD366" s="162"/>
      <c r="AE366" s="161"/>
      <c r="AF366" s="161"/>
      <c r="AG366" s="161"/>
      <c r="AH366" s="162"/>
      <c r="AI366" s="161"/>
      <c r="AJ366" s="161"/>
      <c r="AK366" s="161"/>
      <c r="AL366" s="162"/>
      <c r="AM366" s="161"/>
      <c r="AN366" s="161"/>
      <c r="AO366" s="161"/>
      <c r="AP366" s="162"/>
      <c r="AQ366" s="161"/>
      <c r="AR366" s="161"/>
      <c r="AS366" s="161"/>
      <c r="AT366" s="162"/>
      <c r="AU366" s="161"/>
      <c r="AV366" s="161"/>
      <c r="AW366" s="161"/>
      <c r="AX366" s="162"/>
      <c r="AY366" s="161"/>
      <c r="AZ366" s="161"/>
      <c r="BA366" s="161"/>
      <c r="BB366" s="162"/>
      <c r="BC366" s="161"/>
      <c r="BD366" s="161"/>
      <c r="BE366" s="161"/>
      <c r="BF366" s="162"/>
      <c r="BG366" s="162"/>
      <c r="BH366" s="162"/>
      <c r="BI366" s="161"/>
      <c r="BJ366" s="162"/>
      <c r="BK366" s="162"/>
      <c r="BL366" s="163"/>
      <c r="BM366" s="163"/>
      <c r="BN366" s="163"/>
      <c r="BO366" s="163"/>
      <c r="BP366" s="163"/>
    </row>
    <row r="367" spans="1:68" ht="15.65" customHeight="1">
      <c r="A367" s="259"/>
      <c r="B367" s="260"/>
      <c r="C367" s="259"/>
      <c r="D367" s="261"/>
      <c r="E367" s="256"/>
      <c r="F367" s="256"/>
      <c r="G367" s="256"/>
      <c r="H367" s="262"/>
      <c r="I367" s="262"/>
      <c r="J367" s="263"/>
      <c r="K367" s="263"/>
      <c r="L367" s="263"/>
      <c r="M367" s="263"/>
      <c r="N367" s="263"/>
      <c r="O367" s="263"/>
      <c r="P367" s="263"/>
      <c r="Q367" s="263"/>
      <c r="R367" s="263"/>
      <c r="S367" s="263"/>
      <c r="T367" s="263"/>
      <c r="U367" s="263"/>
      <c r="V367" s="263"/>
      <c r="W367" s="161"/>
      <c r="X367" s="161"/>
      <c r="Y367" s="161"/>
      <c r="Z367" s="162"/>
      <c r="AA367" s="161"/>
      <c r="AB367" s="161"/>
      <c r="AC367" s="161"/>
      <c r="AD367" s="162"/>
      <c r="AE367" s="161"/>
      <c r="AF367" s="161"/>
      <c r="AG367" s="161"/>
      <c r="AH367" s="162"/>
      <c r="AI367" s="161"/>
      <c r="AJ367" s="161"/>
      <c r="AK367" s="161"/>
      <c r="AL367" s="162"/>
      <c r="AM367" s="161"/>
      <c r="AN367" s="161"/>
      <c r="AO367" s="161"/>
      <c r="AP367" s="162"/>
      <c r="AQ367" s="161"/>
      <c r="AR367" s="161"/>
      <c r="AS367" s="161"/>
      <c r="AT367" s="162"/>
      <c r="AU367" s="161"/>
      <c r="AV367" s="161"/>
      <c r="AW367" s="161"/>
      <c r="AX367" s="162"/>
      <c r="AY367" s="161"/>
      <c r="AZ367" s="161"/>
      <c r="BA367" s="161"/>
      <c r="BB367" s="162"/>
      <c r="BC367" s="161"/>
      <c r="BD367" s="161"/>
      <c r="BE367" s="161"/>
      <c r="BF367" s="162"/>
      <c r="BG367" s="162"/>
      <c r="BH367" s="162"/>
      <c r="BI367" s="161"/>
      <c r="BJ367" s="162"/>
      <c r="BK367" s="162"/>
      <c r="BL367" s="163"/>
      <c r="BM367" s="163"/>
      <c r="BN367" s="163"/>
      <c r="BO367" s="163"/>
      <c r="BP367" s="163"/>
    </row>
    <row r="368" spans="1:68" ht="15.65" customHeight="1">
      <c r="A368" s="259"/>
      <c r="B368" s="260"/>
      <c r="C368" s="259"/>
      <c r="D368" s="261"/>
      <c r="E368" s="256"/>
      <c r="F368" s="256"/>
      <c r="G368" s="256"/>
      <c r="H368" s="262"/>
      <c r="I368" s="262"/>
      <c r="J368" s="263"/>
      <c r="K368" s="263"/>
      <c r="L368" s="263"/>
      <c r="M368" s="263"/>
      <c r="N368" s="263"/>
      <c r="O368" s="263"/>
      <c r="P368" s="263"/>
      <c r="Q368" s="263"/>
      <c r="R368" s="263"/>
      <c r="S368" s="263"/>
      <c r="T368" s="263"/>
      <c r="U368" s="263"/>
      <c r="V368" s="263"/>
      <c r="W368" s="161"/>
      <c r="X368" s="161"/>
      <c r="Y368" s="161"/>
      <c r="Z368" s="162"/>
      <c r="AA368" s="161"/>
      <c r="AB368" s="161"/>
      <c r="AC368" s="161"/>
      <c r="AD368" s="162"/>
      <c r="AE368" s="161"/>
      <c r="AF368" s="161"/>
      <c r="AG368" s="161"/>
      <c r="AH368" s="162"/>
      <c r="AI368" s="161"/>
      <c r="AJ368" s="161"/>
      <c r="AK368" s="161"/>
      <c r="AL368" s="162"/>
      <c r="AM368" s="161"/>
      <c r="AN368" s="161"/>
      <c r="AO368" s="161"/>
      <c r="AP368" s="162"/>
      <c r="AQ368" s="161"/>
      <c r="AR368" s="161"/>
      <c r="AS368" s="161"/>
      <c r="AT368" s="162"/>
      <c r="AU368" s="161"/>
      <c r="AV368" s="161"/>
      <c r="AW368" s="161"/>
      <c r="AX368" s="162"/>
      <c r="AY368" s="161"/>
      <c r="AZ368" s="161"/>
      <c r="BA368" s="161"/>
      <c r="BB368" s="162"/>
      <c r="BC368" s="161"/>
      <c r="BD368" s="161"/>
      <c r="BE368" s="161"/>
      <c r="BF368" s="162"/>
      <c r="BG368" s="162"/>
      <c r="BH368" s="162"/>
      <c r="BI368" s="161"/>
      <c r="BJ368" s="162"/>
      <c r="BK368" s="162"/>
      <c r="BL368" s="163"/>
      <c r="BM368" s="163"/>
      <c r="BN368" s="163"/>
      <c r="BO368" s="163"/>
      <c r="BP368" s="163"/>
    </row>
    <row r="369" spans="1:68" ht="15.65" customHeight="1">
      <c r="A369" s="259"/>
      <c r="B369" s="260"/>
      <c r="C369" s="259"/>
      <c r="D369" s="261"/>
      <c r="E369" s="256"/>
      <c r="F369" s="256"/>
      <c r="G369" s="256"/>
      <c r="H369" s="262"/>
      <c r="I369" s="262"/>
      <c r="J369" s="263"/>
      <c r="K369" s="263"/>
      <c r="L369" s="263"/>
      <c r="M369" s="263"/>
      <c r="N369" s="263"/>
      <c r="O369" s="263"/>
      <c r="P369" s="263"/>
      <c r="Q369" s="263"/>
      <c r="R369" s="263"/>
      <c r="S369" s="263"/>
      <c r="T369" s="263"/>
      <c r="U369" s="263"/>
      <c r="V369" s="263"/>
      <c r="W369" s="161"/>
      <c r="X369" s="161"/>
      <c r="Y369" s="161"/>
      <c r="Z369" s="162"/>
      <c r="AA369" s="161"/>
      <c r="AB369" s="161"/>
      <c r="AC369" s="161"/>
      <c r="AD369" s="162"/>
      <c r="AE369" s="161"/>
      <c r="AF369" s="161"/>
      <c r="AG369" s="161"/>
      <c r="AH369" s="162"/>
      <c r="AI369" s="161"/>
      <c r="AJ369" s="161"/>
      <c r="AK369" s="161"/>
      <c r="AL369" s="162"/>
      <c r="AM369" s="161"/>
      <c r="AN369" s="161"/>
      <c r="AO369" s="161"/>
      <c r="AP369" s="162"/>
      <c r="AQ369" s="161"/>
      <c r="AR369" s="161"/>
      <c r="AS369" s="161"/>
      <c r="AT369" s="162"/>
      <c r="AU369" s="161"/>
      <c r="AV369" s="161"/>
      <c r="AW369" s="161"/>
      <c r="AX369" s="162"/>
      <c r="AY369" s="161"/>
      <c r="AZ369" s="161"/>
      <c r="BA369" s="161"/>
      <c r="BB369" s="162"/>
      <c r="BC369" s="161"/>
      <c r="BD369" s="161"/>
      <c r="BE369" s="161"/>
      <c r="BF369" s="162"/>
      <c r="BG369" s="162"/>
      <c r="BH369" s="162"/>
      <c r="BI369" s="161"/>
      <c r="BJ369" s="162"/>
      <c r="BK369" s="162"/>
      <c r="BL369" s="163"/>
      <c r="BM369" s="163"/>
      <c r="BN369" s="163"/>
      <c r="BO369" s="163"/>
      <c r="BP369" s="163"/>
    </row>
    <row r="370" spans="1:68" ht="15.65" customHeight="1">
      <c r="A370" s="259"/>
      <c r="B370" s="260"/>
      <c r="C370" s="259"/>
      <c r="D370" s="261"/>
      <c r="E370" s="256"/>
      <c r="F370" s="256"/>
      <c r="G370" s="256"/>
      <c r="H370" s="262"/>
      <c r="I370" s="262"/>
      <c r="J370" s="263"/>
      <c r="K370" s="263"/>
      <c r="L370" s="263"/>
      <c r="M370" s="263"/>
      <c r="N370" s="263"/>
      <c r="O370" s="263"/>
      <c r="P370" s="263"/>
      <c r="Q370" s="263"/>
      <c r="R370" s="263"/>
      <c r="S370" s="263"/>
      <c r="T370" s="263"/>
      <c r="U370" s="263"/>
      <c r="V370" s="263"/>
      <c r="W370" s="161"/>
      <c r="X370" s="161"/>
      <c r="Y370" s="161"/>
      <c r="Z370" s="162"/>
      <c r="AA370" s="161"/>
      <c r="AB370" s="161"/>
      <c r="AC370" s="161"/>
      <c r="AD370" s="162"/>
      <c r="AE370" s="161"/>
      <c r="AF370" s="161"/>
      <c r="AG370" s="161"/>
      <c r="AH370" s="162"/>
      <c r="AI370" s="161"/>
      <c r="AJ370" s="161"/>
      <c r="AK370" s="161"/>
      <c r="AL370" s="162"/>
      <c r="AM370" s="161"/>
      <c r="AN370" s="161"/>
      <c r="AO370" s="161"/>
      <c r="AP370" s="162"/>
      <c r="AQ370" s="161"/>
      <c r="AR370" s="161"/>
      <c r="AS370" s="161"/>
      <c r="AT370" s="162"/>
      <c r="AU370" s="161"/>
      <c r="AV370" s="161"/>
      <c r="AW370" s="161"/>
      <c r="AX370" s="162"/>
      <c r="AY370" s="161"/>
      <c r="AZ370" s="161"/>
      <c r="BA370" s="161"/>
      <c r="BB370" s="162"/>
      <c r="BC370" s="161"/>
      <c r="BD370" s="161"/>
      <c r="BE370" s="161"/>
      <c r="BF370" s="162"/>
      <c r="BG370" s="162"/>
      <c r="BH370" s="162"/>
      <c r="BI370" s="161"/>
      <c r="BJ370" s="162"/>
      <c r="BK370" s="162"/>
      <c r="BL370" s="163"/>
      <c r="BM370" s="163"/>
      <c r="BN370" s="163"/>
      <c r="BO370" s="163"/>
      <c r="BP370" s="163"/>
    </row>
    <row r="371" spans="1:68" ht="15.65" customHeight="1">
      <c r="A371" s="259"/>
      <c r="B371" s="260"/>
      <c r="C371" s="259"/>
      <c r="D371" s="261"/>
      <c r="E371" s="256"/>
      <c r="F371" s="256"/>
      <c r="G371" s="256"/>
      <c r="H371" s="262"/>
      <c r="I371" s="262"/>
      <c r="J371" s="263"/>
      <c r="K371" s="263"/>
      <c r="L371" s="263"/>
      <c r="M371" s="263"/>
      <c r="N371" s="263"/>
      <c r="O371" s="263"/>
      <c r="P371" s="263"/>
      <c r="Q371" s="263"/>
      <c r="R371" s="263"/>
      <c r="S371" s="263"/>
      <c r="T371" s="263"/>
      <c r="U371" s="263"/>
      <c r="V371" s="263"/>
      <c r="W371" s="161"/>
      <c r="X371" s="161"/>
      <c r="Y371" s="161"/>
      <c r="Z371" s="162"/>
      <c r="AA371" s="161"/>
      <c r="AB371" s="161"/>
      <c r="AC371" s="161"/>
      <c r="AD371" s="162"/>
      <c r="AE371" s="161"/>
      <c r="AF371" s="161"/>
      <c r="AG371" s="161"/>
      <c r="AH371" s="162"/>
      <c r="AI371" s="161"/>
      <c r="AJ371" s="161"/>
      <c r="AK371" s="161"/>
      <c r="AL371" s="162"/>
      <c r="AM371" s="161"/>
      <c r="AN371" s="161"/>
      <c r="AO371" s="161"/>
      <c r="AP371" s="162"/>
      <c r="AQ371" s="161"/>
      <c r="AR371" s="161"/>
      <c r="AS371" s="161"/>
      <c r="AT371" s="162"/>
      <c r="AU371" s="161"/>
      <c r="AV371" s="161"/>
      <c r="AW371" s="161"/>
      <c r="AX371" s="162"/>
      <c r="AY371" s="161"/>
      <c r="AZ371" s="161"/>
      <c r="BA371" s="161"/>
      <c r="BB371" s="162"/>
      <c r="BC371" s="161"/>
      <c r="BD371" s="161"/>
      <c r="BE371" s="161"/>
      <c r="BF371" s="162"/>
      <c r="BG371" s="162"/>
      <c r="BH371" s="162"/>
      <c r="BI371" s="161"/>
      <c r="BJ371" s="162"/>
      <c r="BK371" s="162"/>
      <c r="BL371" s="163"/>
      <c r="BM371" s="163"/>
      <c r="BN371" s="163"/>
      <c r="BO371" s="163"/>
      <c r="BP371" s="163"/>
    </row>
    <row r="372" spans="1:68" ht="15.65" customHeight="1">
      <c r="A372" s="259"/>
      <c r="B372" s="260"/>
      <c r="C372" s="259"/>
      <c r="D372" s="261"/>
      <c r="E372" s="256"/>
      <c r="F372" s="256"/>
      <c r="G372" s="256"/>
      <c r="H372" s="262"/>
      <c r="I372" s="262"/>
      <c r="J372" s="263"/>
      <c r="K372" s="263"/>
      <c r="L372" s="263"/>
      <c r="M372" s="263"/>
      <c r="N372" s="263"/>
      <c r="O372" s="263"/>
      <c r="P372" s="263"/>
      <c r="Q372" s="263"/>
      <c r="R372" s="263"/>
      <c r="S372" s="263"/>
      <c r="T372" s="263"/>
      <c r="U372" s="263"/>
      <c r="V372" s="263"/>
      <c r="W372" s="161"/>
      <c r="X372" s="161"/>
      <c r="Y372" s="161"/>
      <c r="Z372" s="162"/>
      <c r="AA372" s="161"/>
      <c r="AB372" s="161"/>
      <c r="AC372" s="161"/>
      <c r="AD372" s="162"/>
      <c r="AE372" s="161"/>
      <c r="AF372" s="161"/>
      <c r="AG372" s="161"/>
      <c r="AH372" s="162"/>
      <c r="AI372" s="161"/>
      <c r="AJ372" s="161"/>
      <c r="AK372" s="161"/>
      <c r="AL372" s="162"/>
      <c r="AM372" s="161"/>
      <c r="AN372" s="161"/>
      <c r="AO372" s="161"/>
      <c r="AP372" s="162"/>
      <c r="AQ372" s="161"/>
      <c r="AR372" s="161"/>
      <c r="AS372" s="161"/>
      <c r="AT372" s="162"/>
      <c r="AU372" s="161"/>
      <c r="AV372" s="161"/>
      <c r="AW372" s="161"/>
      <c r="AX372" s="162"/>
      <c r="AY372" s="161"/>
      <c r="AZ372" s="161"/>
      <c r="BA372" s="161"/>
      <c r="BB372" s="162"/>
      <c r="BC372" s="161"/>
      <c r="BD372" s="161"/>
      <c r="BE372" s="161"/>
      <c r="BF372" s="162"/>
      <c r="BG372" s="162"/>
      <c r="BH372" s="162"/>
      <c r="BI372" s="161"/>
      <c r="BJ372" s="162"/>
      <c r="BK372" s="162"/>
      <c r="BL372" s="163"/>
      <c r="BM372" s="163"/>
      <c r="BN372" s="163"/>
      <c r="BO372" s="163"/>
      <c r="BP372" s="163"/>
    </row>
    <row r="373" spans="1:68" ht="15.65" customHeight="1">
      <c r="A373" s="259"/>
      <c r="B373" s="260"/>
      <c r="C373" s="259"/>
      <c r="D373" s="261"/>
      <c r="E373" s="256"/>
      <c r="F373" s="256"/>
      <c r="G373" s="256"/>
      <c r="H373" s="262"/>
      <c r="I373" s="262"/>
      <c r="J373" s="263"/>
      <c r="K373" s="263"/>
      <c r="L373" s="263"/>
      <c r="M373" s="263"/>
      <c r="N373" s="263"/>
      <c r="O373" s="263"/>
      <c r="P373" s="263"/>
      <c r="Q373" s="263"/>
      <c r="R373" s="263"/>
      <c r="S373" s="263"/>
      <c r="T373" s="263"/>
      <c r="U373" s="263"/>
      <c r="V373" s="263"/>
      <c r="W373" s="161"/>
      <c r="X373" s="161"/>
      <c r="Y373" s="161"/>
      <c r="Z373" s="162"/>
      <c r="AA373" s="161"/>
      <c r="AB373" s="161"/>
      <c r="AC373" s="161"/>
      <c r="AD373" s="162"/>
      <c r="AE373" s="161"/>
      <c r="AF373" s="161"/>
      <c r="AG373" s="161"/>
      <c r="AH373" s="162"/>
      <c r="AI373" s="161"/>
      <c r="AJ373" s="161"/>
      <c r="AK373" s="161"/>
      <c r="AL373" s="162"/>
      <c r="AM373" s="161"/>
      <c r="AN373" s="161"/>
      <c r="AO373" s="161"/>
      <c r="AP373" s="162"/>
      <c r="AQ373" s="161"/>
      <c r="AR373" s="161"/>
      <c r="AS373" s="161"/>
      <c r="AT373" s="162"/>
      <c r="AU373" s="161"/>
      <c r="AV373" s="161"/>
      <c r="AW373" s="161"/>
      <c r="AX373" s="162"/>
      <c r="AY373" s="161"/>
      <c r="AZ373" s="161"/>
      <c r="BA373" s="161"/>
      <c r="BB373" s="162"/>
      <c r="BC373" s="161"/>
      <c r="BD373" s="161"/>
      <c r="BE373" s="161"/>
      <c r="BF373" s="162"/>
      <c r="BG373" s="162"/>
      <c r="BH373" s="162"/>
      <c r="BI373" s="161"/>
      <c r="BJ373" s="162"/>
      <c r="BK373" s="162"/>
      <c r="BL373" s="163"/>
      <c r="BM373" s="163"/>
      <c r="BN373" s="163"/>
      <c r="BO373" s="163"/>
      <c r="BP373" s="163"/>
    </row>
    <row r="374" spans="1:68" ht="15.65" customHeight="1">
      <c r="A374" s="259"/>
      <c r="B374" s="260"/>
      <c r="C374" s="259"/>
      <c r="D374" s="261"/>
      <c r="E374" s="256"/>
      <c r="F374" s="256"/>
      <c r="G374" s="256"/>
      <c r="H374" s="262"/>
      <c r="I374" s="262"/>
      <c r="J374" s="263"/>
      <c r="K374" s="263"/>
      <c r="L374" s="263"/>
      <c r="M374" s="263"/>
      <c r="N374" s="263"/>
      <c r="O374" s="263"/>
      <c r="P374" s="263"/>
      <c r="Q374" s="263"/>
      <c r="R374" s="263"/>
      <c r="S374" s="263"/>
      <c r="T374" s="263"/>
      <c r="U374" s="263"/>
      <c r="V374" s="263"/>
      <c r="W374" s="161"/>
      <c r="X374" s="161"/>
      <c r="Y374" s="161"/>
      <c r="Z374" s="162"/>
      <c r="AA374" s="161"/>
      <c r="AB374" s="161"/>
      <c r="AC374" s="161"/>
      <c r="AD374" s="162"/>
      <c r="AE374" s="161"/>
      <c r="AF374" s="161"/>
      <c r="AG374" s="161"/>
      <c r="AH374" s="162"/>
      <c r="AI374" s="161"/>
      <c r="AJ374" s="161"/>
      <c r="AK374" s="161"/>
      <c r="AL374" s="162"/>
      <c r="AM374" s="161"/>
      <c r="AN374" s="161"/>
      <c r="AO374" s="161"/>
      <c r="AP374" s="162"/>
      <c r="AQ374" s="161"/>
      <c r="AR374" s="161"/>
      <c r="AS374" s="161"/>
      <c r="AT374" s="162"/>
      <c r="AU374" s="161"/>
      <c r="AV374" s="161"/>
      <c r="AW374" s="161"/>
      <c r="AX374" s="162"/>
      <c r="AY374" s="161"/>
      <c r="AZ374" s="161"/>
      <c r="BA374" s="161"/>
      <c r="BB374" s="162"/>
      <c r="BC374" s="161"/>
      <c r="BD374" s="161"/>
      <c r="BE374" s="161"/>
      <c r="BF374" s="162"/>
      <c r="BG374" s="162"/>
      <c r="BH374" s="162"/>
      <c r="BI374" s="161"/>
      <c r="BJ374" s="162"/>
      <c r="BK374" s="162"/>
      <c r="BL374" s="163"/>
      <c r="BM374" s="163"/>
      <c r="BN374" s="163"/>
      <c r="BO374" s="163"/>
      <c r="BP374" s="163"/>
    </row>
    <row r="375" spans="1:68" ht="15.65" customHeight="1">
      <c r="A375" s="259"/>
      <c r="B375" s="260"/>
      <c r="C375" s="259"/>
      <c r="D375" s="261"/>
      <c r="E375" s="256"/>
      <c r="F375" s="256"/>
      <c r="G375" s="256"/>
      <c r="H375" s="262"/>
      <c r="I375" s="262"/>
      <c r="J375" s="263"/>
      <c r="K375" s="263"/>
      <c r="L375" s="263"/>
      <c r="M375" s="263"/>
      <c r="N375" s="263"/>
      <c r="O375" s="263"/>
      <c r="P375" s="263"/>
      <c r="Q375" s="263"/>
      <c r="R375" s="263"/>
      <c r="S375" s="263"/>
      <c r="T375" s="263"/>
      <c r="U375" s="263"/>
      <c r="V375" s="263"/>
      <c r="W375" s="161"/>
      <c r="X375" s="161"/>
      <c r="Y375" s="161"/>
      <c r="Z375" s="162"/>
      <c r="AA375" s="161"/>
      <c r="AB375" s="161"/>
      <c r="AC375" s="161"/>
      <c r="AD375" s="162"/>
      <c r="AE375" s="161"/>
      <c r="AF375" s="161"/>
      <c r="AG375" s="161"/>
      <c r="AH375" s="162"/>
      <c r="AI375" s="161"/>
      <c r="AJ375" s="161"/>
      <c r="AK375" s="161"/>
      <c r="AL375" s="162"/>
      <c r="AM375" s="161"/>
      <c r="AN375" s="161"/>
      <c r="AO375" s="161"/>
      <c r="AP375" s="162"/>
      <c r="AQ375" s="161"/>
      <c r="AR375" s="161"/>
      <c r="AS375" s="161"/>
      <c r="AT375" s="162"/>
      <c r="AU375" s="161"/>
      <c r="AV375" s="161"/>
      <c r="AW375" s="161"/>
      <c r="AX375" s="162"/>
      <c r="AY375" s="161"/>
      <c r="AZ375" s="161"/>
      <c r="BA375" s="161"/>
      <c r="BB375" s="162"/>
      <c r="BC375" s="161"/>
      <c r="BD375" s="161"/>
      <c r="BE375" s="161"/>
      <c r="BF375" s="162"/>
      <c r="BG375" s="162"/>
      <c r="BH375" s="162"/>
      <c r="BI375" s="161"/>
      <c r="BJ375" s="162"/>
      <c r="BK375" s="162"/>
      <c r="BL375" s="163"/>
      <c r="BM375" s="163"/>
      <c r="BN375" s="163"/>
      <c r="BO375" s="163"/>
      <c r="BP375" s="163"/>
    </row>
    <row r="376" spans="1:68" ht="15.65" customHeight="1">
      <c r="A376" s="259"/>
      <c r="B376" s="260"/>
      <c r="C376" s="259"/>
      <c r="D376" s="261"/>
      <c r="E376" s="256"/>
      <c r="F376" s="256"/>
      <c r="G376" s="256"/>
      <c r="H376" s="262"/>
      <c r="I376" s="262"/>
      <c r="J376" s="263"/>
      <c r="K376" s="263"/>
      <c r="L376" s="263"/>
      <c r="M376" s="263"/>
      <c r="N376" s="263"/>
      <c r="O376" s="263"/>
      <c r="P376" s="263"/>
      <c r="Q376" s="263"/>
      <c r="R376" s="263"/>
      <c r="S376" s="263"/>
      <c r="T376" s="263"/>
      <c r="U376" s="263"/>
      <c r="V376" s="263"/>
      <c r="W376" s="161"/>
      <c r="X376" s="161"/>
      <c r="Y376" s="161"/>
      <c r="Z376" s="162"/>
      <c r="AA376" s="161"/>
      <c r="AB376" s="161"/>
      <c r="AC376" s="161"/>
      <c r="AD376" s="162"/>
      <c r="AE376" s="161"/>
      <c r="AF376" s="161"/>
      <c r="AG376" s="161"/>
      <c r="AH376" s="162"/>
      <c r="AI376" s="161"/>
      <c r="AJ376" s="161"/>
      <c r="AK376" s="161"/>
      <c r="AL376" s="162"/>
      <c r="AM376" s="161"/>
      <c r="AN376" s="161"/>
      <c r="AO376" s="161"/>
      <c r="AP376" s="162"/>
      <c r="AQ376" s="161"/>
      <c r="AR376" s="161"/>
      <c r="AS376" s="161"/>
      <c r="AT376" s="162"/>
      <c r="AU376" s="161"/>
      <c r="AV376" s="161"/>
      <c r="AW376" s="161"/>
      <c r="AX376" s="162"/>
      <c r="AY376" s="161"/>
      <c r="AZ376" s="161"/>
      <c r="BA376" s="161"/>
      <c r="BB376" s="162"/>
      <c r="BC376" s="161"/>
      <c r="BD376" s="161"/>
      <c r="BE376" s="161"/>
      <c r="BF376" s="162"/>
      <c r="BG376" s="162"/>
      <c r="BH376" s="162"/>
      <c r="BI376" s="161"/>
      <c r="BJ376" s="162"/>
      <c r="BK376" s="162"/>
      <c r="BL376" s="163"/>
      <c r="BM376" s="163"/>
      <c r="BN376" s="163"/>
      <c r="BO376" s="163"/>
      <c r="BP376" s="163"/>
    </row>
    <row r="377" spans="1:68" ht="15.65" customHeight="1">
      <c r="A377" s="259"/>
      <c r="B377" s="260"/>
      <c r="C377" s="259"/>
      <c r="D377" s="261"/>
      <c r="E377" s="256"/>
      <c r="F377" s="256"/>
      <c r="G377" s="256"/>
      <c r="H377" s="262"/>
      <c r="I377" s="262"/>
      <c r="J377" s="263"/>
      <c r="K377" s="263"/>
      <c r="L377" s="263"/>
      <c r="M377" s="263"/>
      <c r="N377" s="263"/>
      <c r="O377" s="263"/>
      <c r="P377" s="263"/>
      <c r="Q377" s="263"/>
      <c r="R377" s="263"/>
      <c r="S377" s="263"/>
      <c r="T377" s="263"/>
      <c r="U377" s="263"/>
      <c r="V377" s="263"/>
      <c r="W377" s="161"/>
      <c r="X377" s="161"/>
      <c r="Y377" s="161"/>
      <c r="Z377" s="162"/>
      <c r="AA377" s="161"/>
      <c r="AB377" s="161"/>
      <c r="AC377" s="161"/>
      <c r="AD377" s="162"/>
      <c r="AE377" s="161"/>
      <c r="AF377" s="161"/>
      <c r="AG377" s="161"/>
      <c r="AH377" s="162"/>
      <c r="AI377" s="161"/>
      <c r="AJ377" s="161"/>
      <c r="AK377" s="161"/>
      <c r="AL377" s="162"/>
      <c r="AM377" s="161"/>
      <c r="AN377" s="161"/>
      <c r="AO377" s="161"/>
      <c r="AP377" s="162"/>
      <c r="AQ377" s="161"/>
      <c r="AR377" s="161"/>
      <c r="AS377" s="161"/>
      <c r="AT377" s="162"/>
      <c r="AU377" s="161"/>
      <c r="AV377" s="161"/>
      <c r="AW377" s="161"/>
      <c r="AX377" s="162"/>
      <c r="AY377" s="161"/>
      <c r="AZ377" s="161"/>
      <c r="BA377" s="161"/>
      <c r="BB377" s="162"/>
      <c r="BC377" s="161"/>
      <c r="BD377" s="161"/>
      <c r="BE377" s="161"/>
      <c r="BF377" s="162"/>
      <c r="BG377" s="162"/>
      <c r="BH377" s="162"/>
      <c r="BI377" s="161"/>
      <c r="BJ377" s="162"/>
      <c r="BK377" s="162"/>
      <c r="BL377" s="163"/>
      <c r="BM377" s="163"/>
      <c r="BN377" s="163"/>
      <c r="BO377" s="163"/>
      <c r="BP377" s="163"/>
    </row>
    <row r="378" spans="1:68" ht="15.65" customHeight="1">
      <c r="A378" s="259"/>
      <c r="B378" s="260"/>
      <c r="C378" s="259"/>
      <c r="D378" s="261"/>
      <c r="E378" s="256"/>
      <c r="F378" s="256"/>
      <c r="G378" s="256"/>
      <c r="H378" s="262"/>
      <c r="I378" s="262"/>
      <c r="J378" s="263"/>
      <c r="K378" s="263"/>
      <c r="L378" s="263"/>
      <c r="M378" s="263"/>
      <c r="N378" s="263"/>
      <c r="O378" s="263"/>
      <c r="P378" s="263"/>
      <c r="Q378" s="263"/>
      <c r="R378" s="263"/>
      <c r="S378" s="263"/>
      <c r="T378" s="263"/>
      <c r="U378" s="263"/>
      <c r="V378" s="263"/>
      <c r="W378" s="161"/>
      <c r="X378" s="161"/>
      <c r="Y378" s="161"/>
      <c r="Z378" s="162"/>
      <c r="AA378" s="161"/>
      <c r="AB378" s="161"/>
      <c r="AC378" s="161"/>
      <c r="AD378" s="162"/>
      <c r="AE378" s="161"/>
      <c r="AF378" s="161"/>
      <c r="AG378" s="161"/>
      <c r="AH378" s="162"/>
      <c r="AI378" s="161"/>
      <c r="AJ378" s="161"/>
      <c r="AK378" s="161"/>
      <c r="AL378" s="162"/>
      <c r="AM378" s="161"/>
      <c r="AN378" s="161"/>
      <c r="AO378" s="161"/>
      <c r="AP378" s="162"/>
      <c r="AQ378" s="161"/>
      <c r="AR378" s="161"/>
      <c r="AS378" s="161"/>
      <c r="AT378" s="162"/>
      <c r="AU378" s="161"/>
      <c r="AV378" s="161"/>
      <c r="AW378" s="161"/>
      <c r="AX378" s="162"/>
      <c r="AY378" s="161"/>
      <c r="AZ378" s="161"/>
      <c r="BA378" s="161"/>
      <c r="BB378" s="162"/>
      <c r="BC378" s="161"/>
      <c r="BD378" s="161"/>
      <c r="BE378" s="161"/>
      <c r="BF378" s="162"/>
      <c r="BG378" s="162"/>
      <c r="BH378" s="162"/>
      <c r="BI378" s="161"/>
      <c r="BJ378" s="162"/>
      <c r="BK378" s="162"/>
      <c r="BL378" s="163"/>
      <c r="BM378" s="163"/>
      <c r="BN378" s="163"/>
      <c r="BO378" s="163"/>
      <c r="BP378" s="163"/>
    </row>
    <row r="379" spans="1:68" ht="15.65" customHeight="1">
      <c r="A379" s="259"/>
      <c r="B379" s="260"/>
      <c r="C379" s="259"/>
      <c r="D379" s="261"/>
      <c r="E379" s="256"/>
      <c r="F379" s="256"/>
      <c r="G379" s="256"/>
      <c r="H379" s="262"/>
      <c r="I379" s="262"/>
      <c r="J379" s="263"/>
      <c r="K379" s="263"/>
      <c r="L379" s="263"/>
      <c r="M379" s="263"/>
      <c r="N379" s="263"/>
      <c r="O379" s="263"/>
      <c r="P379" s="263"/>
      <c r="Q379" s="263"/>
      <c r="R379" s="263"/>
      <c r="S379" s="263"/>
      <c r="T379" s="263"/>
      <c r="U379" s="263"/>
      <c r="V379" s="263"/>
      <c r="W379" s="161"/>
      <c r="X379" s="161"/>
      <c r="Y379" s="161"/>
      <c r="Z379" s="162"/>
      <c r="AA379" s="161"/>
      <c r="AB379" s="161"/>
      <c r="AC379" s="161"/>
      <c r="AD379" s="162"/>
      <c r="AE379" s="161"/>
      <c r="AF379" s="161"/>
      <c r="AG379" s="161"/>
      <c r="AH379" s="162"/>
      <c r="AI379" s="161"/>
      <c r="AJ379" s="161"/>
      <c r="AK379" s="161"/>
      <c r="AL379" s="162"/>
      <c r="AM379" s="161"/>
      <c r="AN379" s="161"/>
      <c r="AO379" s="161"/>
      <c r="AP379" s="162"/>
      <c r="AQ379" s="161"/>
      <c r="AR379" s="161"/>
      <c r="AS379" s="161"/>
      <c r="AT379" s="162"/>
      <c r="AU379" s="161"/>
      <c r="AV379" s="161"/>
      <c r="AW379" s="161"/>
      <c r="AX379" s="162"/>
      <c r="AY379" s="161"/>
      <c r="AZ379" s="161"/>
      <c r="BA379" s="161"/>
      <c r="BB379" s="162"/>
      <c r="BC379" s="161"/>
      <c r="BD379" s="161"/>
      <c r="BE379" s="161"/>
      <c r="BF379" s="162"/>
      <c r="BG379" s="162"/>
      <c r="BH379" s="162"/>
      <c r="BI379" s="161"/>
      <c r="BJ379" s="162"/>
      <c r="BK379" s="162"/>
      <c r="BL379" s="163"/>
      <c r="BM379" s="163"/>
      <c r="BN379" s="163"/>
      <c r="BO379" s="163"/>
      <c r="BP379" s="163"/>
    </row>
    <row r="380" spans="1:68" ht="15.65" customHeight="1">
      <c r="A380" s="259"/>
      <c r="B380" s="260"/>
      <c r="C380" s="259"/>
      <c r="D380" s="261"/>
      <c r="E380" s="256"/>
      <c r="F380" s="256"/>
      <c r="G380" s="256"/>
      <c r="H380" s="262"/>
      <c r="I380" s="262"/>
      <c r="J380" s="263"/>
      <c r="K380" s="263"/>
      <c r="L380" s="263"/>
      <c r="M380" s="263"/>
      <c r="N380" s="263"/>
      <c r="O380" s="263"/>
      <c r="P380" s="263"/>
      <c r="Q380" s="263"/>
      <c r="R380" s="263"/>
      <c r="S380" s="263"/>
      <c r="T380" s="263"/>
      <c r="U380" s="263"/>
      <c r="V380" s="263"/>
      <c r="W380" s="161"/>
      <c r="X380" s="161"/>
      <c r="Y380" s="161"/>
      <c r="Z380" s="162"/>
      <c r="AA380" s="161"/>
      <c r="AB380" s="161"/>
      <c r="AC380" s="161"/>
      <c r="AD380" s="162"/>
      <c r="AE380" s="161"/>
      <c r="AF380" s="161"/>
      <c r="AG380" s="161"/>
      <c r="AH380" s="162"/>
      <c r="AI380" s="161"/>
      <c r="AJ380" s="161"/>
      <c r="AK380" s="161"/>
      <c r="AL380" s="162"/>
      <c r="AM380" s="161"/>
      <c r="AN380" s="161"/>
      <c r="AO380" s="161"/>
      <c r="AP380" s="162"/>
      <c r="AQ380" s="161"/>
      <c r="AR380" s="161"/>
      <c r="AS380" s="161"/>
      <c r="AT380" s="162"/>
      <c r="AU380" s="161"/>
      <c r="AV380" s="161"/>
      <c r="AW380" s="161"/>
      <c r="AX380" s="162"/>
      <c r="AY380" s="161"/>
      <c r="AZ380" s="161"/>
      <c r="BA380" s="161"/>
      <c r="BB380" s="162"/>
      <c r="BC380" s="161"/>
      <c r="BD380" s="161"/>
      <c r="BE380" s="161"/>
      <c r="BF380" s="162"/>
      <c r="BG380" s="162"/>
      <c r="BH380" s="162"/>
      <c r="BI380" s="161"/>
      <c r="BJ380" s="162"/>
      <c r="BK380" s="162"/>
      <c r="BL380" s="163"/>
      <c r="BM380" s="163"/>
      <c r="BN380" s="163"/>
      <c r="BO380" s="163"/>
      <c r="BP380" s="163"/>
    </row>
    <row r="381" spans="1:68" ht="15.65" customHeight="1">
      <c r="A381" s="259"/>
      <c r="B381" s="260"/>
      <c r="C381" s="259"/>
      <c r="D381" s="261"/>
      <c r="E381" s="256"/>
      <c r="F381" s="256"/>
      <c r="G381" s="256"/>
      <c r="H381" s="262"/>
      <c r="I381" s="262"/>
      <c r="J381" s="263"/>
      <c r="K381" s="263"/>
      <c r="L381" s="263"/>
      <c r="M381" s="263"/>
      <c r="N381" s="263"/>
      <c r="O381" s="263"/>
      <c r="P381" s="263"/>
      <c r="Q381" s="263"/>
      <c r="R381" s="263"/>
      <c r="S381" s="263"/>
      <c r="T381" s="263"/>
      <c r="U381" s="263"/>
      <c r="V381" s="263"/>
      <c r="W381" s="161"/>
      <c r="X381" s="161"/>
      <c r="Y381" s="161"/>
      <c r="Z381" s="162"/>
      <c r="AA381" s="161"/>
      <c r="AB381" s="161"/>
      <c r="AC381" s="161"/>
      <c r="AD381" s="162"/>
      <c r="AE381" s="161"/>
      <c r="AF381" s="161"/>
      <c r="AG381" s="161"/>
      <c r="AH381" s="162"/>
      <c r="AI381" s="161"/>
      <c r="AJ381" s="161"/>
      <c r="AK381" s="161"/>
      <c r="AL381" s="162"/>
      <c r="AM381" s="161"/>
      <c r="AN381" s="161"/>
      <c r="AO381" s="161"/>
      <c r="AP381" s="162"/>
      <c r="AQ381" s="161"/>
      <c r="AR381" s="161"/>
      <c r="AS381" s="161"/>
      <c r="AT381" s="162"/>
      <c r="AU381" s="161"/>
      <c r="AV381" s="161"/>
      <c r="AW381" s="161"/>
      <c r="AX381" s="162"/>
      <c r="AY381" s="161"/>
      <c r="AZ381" s="161"/>
      <c r="BA381" s="161"/>
      <c r="BB381" s="162"/>
      <c r="BC381" s="161"/>
      <c r="BD381" s="161"/>
      <c r="BE381" s="161"/>
      <c r="BF381" s="162"/>
      <c r="BG381" s="162"/>
      <c r="BH381" s="162"/>
      <c r="BI381" s="161"/>
      <c r="BJ381" s="162"/>
      <c r="BK381" s="162"/>
      <c r="BL381" s="163"/>
      <c r="BM381" s="163"/>
      <c r="BN381" s="163"/>
      <c r="BO381" s="163"/>
      <c r="BP381" s="163"/>
    </row>
    <row r="382" spans="1:68" ht="15.65" customHeight="1">
      <c r="A382" s="259"/>
      <c r="B382" s="260"/>
      <c r="C382" s="259"/>
      <c r="D382" s="261"/>
      <c r="E382" s="256"/>
      <c r="F382" s="256"/>
      <c r="G382" s="256"/>
      <c r="H382" s="262"/>
      <c r="I382" s="262"/>
      <c r="J382" s="263"/>
      <c r="K382" s="263"/>
      <c r="L382" s="263"/>
      <c r="M382" s="263"/>
      <c r="N382" s="263"/>
      <c r="O382" s="263"/>
      <c r="P382" s="263"/>
      <c r="Q382" s="263"/>
      <c r="R382" s="263"/>
      <c r="S382" s="263"/>
      <c r="T382" s="263"/>
      <c r="U382" s="263"/>
      <c r="V382" s="263"/>
      <c r="W382" s="161"/>
      <c r="X382" s="161"/>
      <c r="Y382" s="161"/>
      <c r="Z382" s="162"/>
      <c r="AA382" s="161"/>
      <c r="AB382" s="161"/>
      <c r="AC382" s="161"/>
      <c r="AD382" s="162"/>
      <c r="AE382" s="161"/>
      <c r="AF382" s="161"/>
      <c r="AG382" s="161"/>
      <c r="AH382" s="162"/>
      <c r="AI382" s="161"/>
      <c r="AJ382" s="161"/>
      <c r="AK382" s="161"/>
      <c r="AL382" s="162"/>
      <c r="AM382" s="161"/>
      <c r="AN382" s="161"/>
      <c r="AO382" s="161"/>
      <c r="AP382" s="162"/>
      <c r="AQ382" s="161"/>
      <c r="AR382" s="161"/>
      <c r="AS382" s="161"/>
      <c r="AT382" s="162"/>
      <c r="AU382" s="161"/>
      <c r="AV382" s="161"/>
      <c r="AW382" s="161"/>
      <c r="AX382" s="162"/>
      <c r="AY382" s="161"/>
      <c r="AZ382" s="161"/>
      <c r="BA382" s="161"/>
      <c r="BB382" s="162"/>
      <c r="BC382" s="161"/>
      <c r="BD382" s="161"/>
      <c r="BE382" s="161"/>
      <c r="BF382" s="162"/>
      <c r="BG382" s="162"/>
      <c r="BH382" s="162"/>
      <c r="BI382" s="161"/>
      <c r="BJ382" s="162"/>
      <c r="BK382" s="162"/>
      <c r="BL382" s="163"/>
      <c r="BM382" s="163"/>
      <c r="BN382" s="163"/>
      <c r="BO382" s="163"/>
      <c r="BP382" s="163"/>
    </row>
    <row r="383" spans="1:68" ht="15.65" customHeight="1">
      <c r="A383" s="259"/>
      <c r="B383" s="260"/>
      <c r="C383" s="259"/>
      <c r="D383" s="261"/>
      <c r="E383" s="256"/>
      <c r="F383" s="256"/>
      <c r="G383" s="256"/>
      <c r="H383" s="262"/>
      <c r="I383" s="262"/>
      <c r="J383" s="263"/>
      <c r="K383" s="263"/>
      <c r="L383" s="263"/>
      <c r="M383" s="263"/>
      <c r="N383" s="263"/>
      <c r="O383" s="263"/>
      <c r="P383" s="263"/>
      <c r="Q383" s="263"/>
      <c r="R383" s="263"/>
      <c r="S383" s="263"/>
      <c r="T383" s="263"/>
      <c r="U383" s="263"/>
      <c r="V383" s="263"/>
      <c r="W383" s="161"/>
      <c r="X383" s="161"/>
      <c r="Y383" s="161"/>
      <c r="Z383" s="162"/>
      <c r="AA383" s="161"/>
      <c r="AB383" s="161"/>
      <c r="AC383" s="161"/>
      <c r="AD383" s="162"/>
      <c r="AE383" s="161"/>
      <c r="AF383" s="161"/>
      <c r="AG383" s="161"/>
      <c r="AH383" s="162"/>
      <c r="AI383" s="161"/>
      <c r="AJ383" s="161"/>
      <c r="AK383" s="161"/>
      <c r="AL383" s="162"/>
      <c r="AM383" s="161"/>
      <c r="AN383" s="161"/>
      <c r="AO383" s="161"/>
      <c r="AP383" s="162"/>
      <c r="AQ383" s="161"/>
      <c r="AR383" s="161"/>
      <c r="AS383" s="161"/>
      <c r="AT383" s="162"/>
      <c r="AU383" s="161"/>
      <c r="AV383" s="161"/>
      <c r="AW383" s="161"/>
      <c r="AX383" s="162"/>
      <c r="AY383" s="161"/>
      <c r="AZ383" s="161"/>
      <c r="BA383" s="161"/>
      <c r="BB383" s="162"/>
      <c r="BC383" s="161"/>
      <c r="BD383" s="161"/>
      <c r="BE383" s="161"/>
      <c r="BF383" s="162"/>
      <c r="BG383" s="162"/>
      <c r="BH383" s="162"/>
      <c r="BI383" s="161"/>
      <c r="BJ383" s="162"/>
      <c r="BK383" s="162"/>
      <c r="BL383" s="163"/>
      <c r="BM383" s="163"/>
      <c r="BN383" s="163"/>
      <c r="BO383" s="163"/>
      <c r="BP383" s="163"/>
    </row>
    <row r="384" spans="1:68" ht="15.65" customHeight="1">
      <c r="A384" s="259"/>
      <c r="B384" s="260"/>
      <c r="C384" s="259"/>
      <c r="D384" s="261"/>
      <c r="E384" s="256"/>
      <c r="F384" s="256"/>
      <c r="G384" s="256"/>
      <c r="H384" s="262"/>
      <c r="I384" s="262"/>
      <c r="J384" s="263"/>
      <c r="K384" s="263"/>
      <c r="L384" s="263"/>
      <c r="M384" s="263"/>
      <c r="N384" s="263"/>
      <c r="O384" s="263"/>
      <c r="P384" s="263"/>
      <c r="Q384" s="263"/>
      <c r="R384" s="263"/>
      <c r="S384" s="263"/>
      <c r="T384" s="263"/>
      <c r="U384" s="263"/>
      <c r="V384" s="263"/>
      <c r="W384" s="161"/>
      <c r="X384" s="161"/>
      <c r="Y384" s="161"/>
      <c r="Z384" s="162"/>
      <c r="AA384" s="161"/>
      <c r="AB384" s="161"/>
      <c r="AC384" s="161"/>
      <c r="AD384" s="162"/>
      <c r="AE384" s="161"/>
      <c r="AF384" s="161"/>
      <c r="AG384" s="161"/>
      <c r="AH384" s="162"/>
      <c r="AI384" s="161"/>
      <c r="AJ384" s="161"/>
      <c r="AK384" s="161"/>
      <c r="AL384" s="162"/>
      <c r="AM384" s="161"/>
      <c r="AN384" s="161"/>
      <c r="AO384" s="161"/>
      <c r="AP384" s="162"/>
      <c r="AQ384" s="161"/>
      <c r="AR384" s="161"/>
      <c r="AS384" s="161"/>
      <c r="AT384" s="162"/>
      <c r="AU384" s="161"/>
      <c r="AV384" s="161"/>
      <c r="AW384" s="161"/>
      <c r="AX384" s="162"/>
      <c r="AY384" s="161"/>
      <c r="AZ384" s="161"/>
      <c r="BA384" s="161"/>
      <c r="BB384" s="162"/>
      <c r="BC384" s="161"/>
      <c r="BD384" s="161"/>
      <c r="BE384" s="161"/>
      <c r="BF384" s="162"/>
      <c r="BG384" s="162"/>
      <c r="BH384" s="162"/>
      <c r="BI384" s="161"/>
      <c r="BJ384" s="162"/>
      <c r="BK384" s="162"/>
      <c r="BL384" s="163"/>
      <c r="BM384" s="163"/>
      <c r="BN384" s="163"/>
      <c r="BO384" s="163"/>
      <c r="BP384" s="163"/>
    </row>
    <row r="385" spans="1:68" ht="15.65" customHeight="1">
      <c r="A385" s="259"/>
      <c r="B385" s="260"/>
      <c r="C385" s="259"/>
      <c r="D385" s="261"/>
      <c r="E385" s="256"/>
      <c r="F385" s="256"/>
      <c r="G385" s="256"/>
      <c r="H385" s="262"/>
      <c r="I385" s="262"/>
      <c r="J385" s="263"/>
      <c r="K385" s="263"/>
      <c r="L385" s="263"/>
      <c r="M385" s="263"/>
      <c r="N385" s="263"/>
      <c r="O385" s="263"/>
      <c r="P385" s="263"/>
      <c r="Q385" s="263"/>
      <c r="R385" s="263"/>
      <c r="S385" s="263"/>
      <c r="T385" s="263"/>
      <c r="U385" s="263"/>
      <c r="V385" s="263"/>
      <c r="W385" s="161"/>
      <c r="X385" s="161"/>
      <c r="Y385" s="161"/>
      <c r="Z385" s="162"/>
      <c r="AA385" s="161"/>
      <c r="AB385" s="161"/>
      <c r="AC385" s="161"/>
      <c r="AD385" s="162"/>
      <c r="AE385" s="161"/>
      <c r="AF385" s="161"/>
      <c r="AG385" s="161"/>
      <c r="AH385" s="162"/>
      <c r="AI385" s="161"/>
      <c r="AJ385" s="161"/>
      <c r="AK385" s="161"/>
      <c r="AL385" s="162"/>
      <c r="AM385" s="161"/>
      <c r="AN385" s="161"/>
      <c r="AO385" s="161"/>
      <c r="AP385" s="162"/>
      <c r="AQ385" s="161"/>
      <c r="AR385" s="161"/>
      <c r="AS385" s="161"/>
      <c r="AT385" s="162"/>
      <c r="AU385" s="161"/>
      <c r="AV385" s="161"/>
      <c r="AW385" s="161"/>
      <c r="AX385" s="162"/>
      <c r="AY385" s="161"/>
      <c r="AZ385" s="161"/>
      <c r="BA385" s="161"/>
      <c r="BB385" s="162"/>
      <c r="BC385" s="161"/>
      <c r="BD385" s="161"/>
      <c r="BE385" s="161"/>
      <c r="BF385" s="162"/>
      <c r="BG385" s="162"/>
      <c r="BH385" s="162"/>
      <c r="BI385" s="161"/>
      <c r="BJ385" s="162"/>
      <c r="BK385" s="162"/>
      <c r="BL385" s="163"/>
      <c r="BM385" s="163"/>
      <c r="BN385" s="163"/>
      <c r="BO385" s="163"/>
      <c r="BP385" s="163"/>
    </row>
    <row r="386" spans="1:68" ht="15.65" customHeight="1">
      <c r="A386" s="259"/>
      <c r="B386" s="260"/>
      <c r="C386" s="259"/>
      <c r="D386" s="261"/>
      <c r="E386" s="256"/>
      <c r="F386" s="256"/>
      <c r="G386" s="256"/>
      <c r="H386" s="262"/>
      <c r="I386" s="262"/>
      <c r="J386" s="263"/>
      <c r="K386" s="263"/>
      <c r="L386" s="263"/>
      <c r="M386" s="263"/>
      <c r="N386" s="263"/>
      <c r="O386" s="263"/>
      <c r="P386" s="263"/>
      <c r="Q386" s="263"/>
      <c r="R386" s="263"/>
      <c r="S386" s="263"/>
      <c r="T386" s="263"/>
      <c r="U386" s="263"/>
      <c r="V386" s="263"/>
      <c r="W386" s="161"/>
      <c r="X386" s="161"/>
      <c r="Y386" s="161"/>
      <c r="Z386" s="162"/>
      <c r="AA386" s="161"/>
      <c r="AB386" s="161"/>
      <c r="AC386" s="161"/>
      <c r="AD386" s="162"/>
      <c r="AE386" s="161"/>
      <c r="AF386" s="161"/>
      <c r="AG386" s="161"/>
      <c r="AH386" s="162"/>
      <c r="AI386" s="161"/>
      <c r="AJ386" s="161"/>
      <c r="AK386" s="161"/>
      <c r="AL386" s="162"/>
      <c r="AM386" s="161"/>
      <c r="AN386" s="161"/>
      <c r="AO386" s="161"/>
      <c r="AP386" s="162"/>
      <c r="AQ386" s="161"/>
      <c r="AR386" s="161"/>
      <c r="AS386" s="161"/>
      <c r="AT386" s="162"/>
      <c r="AU386" s="161"/>
      <c r="AV386" s="161"/>
      <c r="AW386" s="161"/>
      <c r="AX386" s="162"/>
      <c r="AY386" s="161"/>
      <c r="AZ386" s="161"/>
      <c r="BA386" s="161"/>
      <c r="BB386" s="162"/>
      <c r="BC386" s="161"/>
      <c r="BD386" s="161"/>
      <c r="BE386" s="161"/>
      <c r="BF386" s="162"/>
      <c r="BG386" s="162"/>
      <c r="BH386" s="162"/>
      <c r="BI386" s="161"/>
      <c r="BJ386" s="162"/>
      <c r="BK386" s="162"/>
      <c r="BL386" s="163"/>
      <c r="BM386" s="163"/>
      <c r="BN386" s="163"/>
      <c r="BO386" s="163"/>
      <c r="BP386" s="163"/>
    </row>
    <row r="387" spans="1:68" ht="15.65" customHeight="1">
      <c r="A387" s="259"/>
      <c r="B387" s="260"/>
      <c r="C387" s="259"/>
      <c r="D387" s="261"/>
      <c r="E387" s="256"/>
      <c r="F387" s="256"/>
      <c r="G387" s="256"/>
      <c r="H387" s="262"/>
      <c r="I387" s="262"/>
      <c r="J387" s="263"/>
      <c r="K387" s="263"/>
      <c r="L387" s="263"/>
      <c r="M387" s="263"/>
      <c r="N387" s="263"/>
      <c r="O387" s="263"/>
      <c r="P387" s="263"/>
      <c r="Q387" s="263"/>
      <c r="R387" s="263"/>
      <c r="S387" s="263"/>
      <c r="T387" s="263"/>
      <c r="U387" s="263"/>
      <c r="V387" s="263"/>
      <c r="W387" s="161"/>
      <c r="X387" s="161"/>
      <c r="Y387" s="161"/>
      <c r="Z387" s="162"/>
      <c r="AA387" s="161"/>
      <c r="AB387" s="161"/>
      <c r="AC387" s="161"/>
      <c r="AD387" s="162"/>
      <c r="AE387" s="161"/>
      <c r="AF387" s="161"/>
      <c r="AG387" s="161"/>
      <c r="AH387" s="162"/>
      <c r="AI387" s="161"/>
      <c r="AJ387" s="161"/>
      <c r="AK387" s="161"/>
      <c r="AL387" s="162"/>
      <c r="AM387" s="161"/>
      <c r="AN387" s="161"/>
      <c r="AO387" s="161"/>
      <c r="AP387" s="162"/>
      <c r="AQ387" s="161"/>
      <c r="AR387" s="161"/>
      <c r="AS387" s="161"/>
      <c r="AT387" s="162"/>
      <c r="AU387" s="161"/>
      <c r="AV387" s="161"/>
      <c r="AW387" s="161"/>
      <c r="AX387" s="162"/>
      <c r="AY387" s="161"/>
      <c r="AZ387" s="161"/>
      <c r="BA387" s="161"/>
      <c r="BB387" s="162"/>
      <c r="BC387" s="161"/>
      <c r="BD387" s="161"/>
      <c r="BE387" s="161"/>
      <c r="BF387" s="162"/>
      <c r="BG387" s="162"/>
      <c r="BH387" s="162"/>
      <c r="BI387" s="161"/>
      <c r="BJ387" s="162"/>
      <c r="BK387" s="162"/>
      <c r="BL387" s="163"/>
      <c r="BM387" s="163"/>
      <c r="BN387" s="163"/>
      <c r="BO387" s="163"/>
      <c r="BP387" s="163"/>
    </row>
    <row r="388" spans="1:68" ht="15.65" customHeight="1">
      <c r="A388" s="259"/>
      <c r="B388" s="260"/>
      <c r="C388" s="259"/>
      <c r="D388" s="261"/>
      <c r="E388" s="256"/>
      <c r="F388" s="256"/>
      <c r="G388" s="256"/>
      <c r="H388" s="262"/>
      <c r="I388" s="262"/>
      <c r="J388" s="263"/>
      <c r="K388" s="263"/>
      <c r="L388" s="263"/>
      <c r="M388" s="263"/>
      <c r="N388" s="263"/>
      <c r="O388" s="263"/>
      <c r="P388" s="263"/>
      <c r="Q388" s="263"/>
      <c r="R388" s="263"/>
      <c r="S388" s="263"/>
      <c r="T388" s="263"/>
      <c r="U388" s="263"/>
      <c r="V388" s="263"/>
      <c r="W388" s="161"/>
      <c r="X388" s="161"/>
      <c r="Y388" s="161"/>
      <c r="Z388" s="162"/>
      <c r="AA388" s="161"/>
      <c r="AB388" s="161"/>
      <c r="AC388" s="161"/>
      <c r="AD388" s="162"/>
      <c r="AE388" s="161"/>
      <c r="AF388" s="161"/>
      <c r="AG388" s="161"/>
      <c r="AH388" s="162"/>
      <c r="AI388" s="161"/>
      <c r="AJ388" s="161"/>
      <c r="AK388" s="161"/>
      <c r="AL388" s="162"/>
      <c r="AM388" s="161"/>
      <c r="AN388" s="161"/>
      <c r="AO388" s="161"/>
      <c r="AP388" s="162"/>
      <c r="AQ388" s="161"/>
      <c r="AR388" s="161"/>
      <c r="AS388" s="161"/>
      <c r="AT388" s="162"/>
      <c r="AU388" s="161"/>
      <c r="AV388" s="161"/>
      <c r="AW388" s="161"/>
      <c r="AX388" s="162"/>
      <c r="AY388" s="161"/>
      <c r="AZ388" s="161"/>
      <c r="BA388" s="161"/>
      <c r="BB388" s="162"/>
      <c r="BC388" s="161"/>
      <c r="BD388" s="161"/>
      <c r="BE388" s="161"/>
      <c r="BF388" s="162"/>
      <c r="BG388" s="162"/>
      <c r="BH388" s="162"/>
      <c r="BI388" s="161"/>
      <c r="BJ388" s="162"/>
      <c r="BK388" s="162"/>
      <c r="BL388" s="163"/>
      <c r="BM388" s="163"/>
      <c r="BN388" s="163"/>
      <c r="BO388" s="163"/>
      <c r="BP388" s="163"/>
    </row>
    <row r="389" spans="1:68" ht="15.65" customHeight="1">
      <c r="A389" s="259"/>
      <c r="B389" s="260"/>
      <c r="C389" s="259"/>
      <c r="D389" s="261"/>
      <c r="E389" s="256"/>
      <c r="F389" s="256"/>
      <c r="G389" s="256"/>
      <c r="H389" s="262"/>
      <c r="I389" s="262"/>
      <c r="J389" s="263"/>
      <c r="K389" s="263"/>
      <c r="L389" s="263"/>
      <c r="M389" s="263"/>
      <c r="N389" s="263"/>
      <c r="O389" s="263"/>
      <c r="P389" s="263"/>
      <c r="Q389" s="263"/>
      <c r="R389" s="263"/>
      <c r="S389" s="263"/>
      <c r="T389" s="263"/>
      <c r="U389" s="263"/>
      <c r="V389" s="263"/>
      <c r="W389" s="161"/>
      <c r="X389" s="161"/>
      <c r="Y389" s="161"/>
      <c r="Z389" s="162"/>
      <c r="AA389" s="161"/>
      <c r="AB389" s="161"/>
      <c r="AC389" s="161"/>
      <c r="AD389" s="162"/>
      <c r="AE389" s="161"/>
      <c r="AF389" s="161"/>
      <c r="AG389" s="161"/>
      <c r="AH389" s="162"/>
      <c r="AI389" s="161"/>
      <c r="AJ389" s="161"/>
      <c r="AK389" s="161"/>
      <c r="AL389" s="162"/>
      <c r="AM389" s="161"/>
      <c r="AN389" s="161"/>
      <c r="AO389" s="161"/>
      <c r="AP389" s="162"/>
      <c r="AQ389" s="161"/>
      <c r="AR389" s="161"/>
      <c r="AS389" s="161"/>
      <c r="AT389" s="162"/>
      <c r="AU389" s="161"/>
      <c r="AV389" s="161"/>
      <c r="AW389" s="161"/>
      <c r="AX389" s="162"/>
      <c r="AY389" s="161"/>
      <c r="AZ389" s="161"/>
      <c r="BA389" s="161"/>
      <c r="BB389" s="162"/>
      <c r="BC389" s="161"/>
      <c r="BD389" s="161"/>
      <c r="BE389" s="161"/>
      <c r="BF389" s="162"/>
      <c r="BG389" s="162"/>
      <c r="BH389" s="162"/>
      <c r="BI389" s="161"/>
      <c r="BJ389" s="162"/>
      <c r="BK389" s="162"/>
      <c r="BL389" s="163"/>
      <c r="BM389" s="163"/>
      <c r="BN389" s="163"/>
      <c r="BO389" s="163"/>
      <c r="BP389" s="163"/>
    </row>
    <row r="390" spans="1:68" ht="15.65" customHeight="1">
      <c r="A390" s="259"/>
      <c r="B390" s="260"/>
      <c r="C390" s="259"/>
      <c r="D390" s="261"/>
      <c r="E390" s="256"/>
      <c r="F390" s="256"/>
      <c r="G390" s="256"/>
      <c r="H390" s="262"/>
      <c r="I390" s="262"/>
      <c r="J390" s="263"/>
      <c r="K390" s="263"/>
      <c r="L390" s="263"/>
      <c r="M390" s="263"/>
      <c r="N390" s="263"/>
      <c r="O390" s="263"/>
      <c r="P390" s="263"/>
      <c r="Q390" s="263"/>
      <c r="R390" s="263"/>
      <c r="S390" s="263"/>
      <c r="T390" s="263"/>
      <c r="U390" s="263"/>
      <c r="V390" s="263"/>
      <c r="W390" s="161"/>
      <c r="X390" s="161"/>
      <c r="Y390" s="161"/>
      <c r="Z390" s="162"/>
      <c r="AA390" s="161"/>
      <c r="AB390" s="161"/>
      <c r="AC390" s="161"/>
      <c r="AD390" s="162"/>
      <c r="AE390" s="161"/>
      <c r="AF390" s="161"/>
      <c r="AG390" s="161"/>
      <c r="AH390" s="162"/>
      <c r="AI390" s="161"/>
      <c r="AJ390" s="161"/>
      <c r="AK390" s="161"/>
      <c r="AL390" s="162"/>
      <c r="AM390" s="161"/>
      <c r="AN390" s="161"/>
      <c r="AO390" s="161"/>
      <c r="AP390" s="162"/>
      <c r="AQ390" s="161"/>
      <c r="AR390" s="161"/>
      <c r="AS390" s="161"/>
      <c r="AT390" s="162"/>
      <c r="AU390" s="161"/>
      <c r="AV390" s="161"/>
      <c r="AW390" s="161"/>
      <c r="AX390" s="162"/>
      <c r="AY390" s="161"/>
      <c r="AZ390" s="161"/>
      <c r="BA390" s="161"/>
      <c r="BB390" s="162"/>
      <c r="BC390" s="161"/>
      <c r="BD390" s="161"/>
      <c r="BE390" s="161"/>
      <c r="BF390" s="162"/>
      <c r="BG390" s="162"/>
      <c r="BH390" s="162"/>
      <c r="BI390" s="161"/>
      <c r="BJ390" s="162"/>
      <c r="BK390" s="162"/>
      <c r="BL390" s="163"/>
      <c r="BM390" s="163"/>
      <c r="BN390" s="163"/>
      <c r="BO390" s="163"/>
      <c r="BP390" s="163"/>
    </row>
    <row r="391" spans="1:68" ht="15.65" customHeight="1">
      <c r="A391" s="259"/>
      <c r="B391" s="260"/>
      <c r="C391" s="259"/>
      <c r="D391" s="261"/>
      <c r="E391" s="256"/>
      <c r="F391" s="256"/>
      <c r="G391" s="256"/>
      <c r="H391" s="262"/>
      <c r="I391" s="262"/>
      <c r="J391" s="263"/>
      <c r="K391" s="263"/>
      <c r="L391" s="263"/>
      <c r="M391" s="263"/>
      <c r="N391" s="263"/>
      <c r="O391" s="263"/>
      <c r="P391" s="263"/>
      <c r="Q391" s="263"/>
      <c r="R391" s="263"/>
      <c r="S391" s="263"/>
      <c r="T391" s="263"/>
      <c r="U391" s="263"/>
      <c r="V391" s="263"/>
      <c r="W391" s="161"/>
      <c r="X391" s="161"/>
      <c r="Y391" s="161"/>
      <c r="Z391" s="162"/>
      <c r="AA391" s="161"/>
      <c r="AB391" s="161"/>
      <c r="AC391" s="161"/>
      <c r="AD391" s="162"/>
      <c r="AE391" s="161"/>
      <c r="AF391" s="161"/>
      <c r="AG391" s="161"/>
      <c r="AH391" s="162"/>
      <c r="AI391" s="161"/>
      <c r="AJ391" s="161"/>
      <c r="AK391" s="161"/>
      <c r="AL391" s="162"/>
      <c r="AM391" s="161"/>
      <c r="AN391" s="161"/>
      <c r="AO391" s="161"/>
      <c r="AP391" s="162"/>
      <c r="AQ391" s="161"/>
      <c r="AR391" s="161"/>
      <c r="AS391" s="161"/>
      <c r="AT391" s="162"/>
      <c r="AU391" s="161"/>
      <c r="AV391" s="161"/>
      <c r="AW391" s="161"/>
      <c r="AX391" s="162"/>
      <c r="AY391" s="161"/>
      <c r="AZ391" s="161"/>
      <c r="BA391" s="161"/>
      <c r="BB391" s="162"/>
      <c r="BC391" s="161"/>
      <c r="BD391" s="161"/>
      <c r="BE391" s="161"/>
      <c r="BF391" s="162"/>
      <c r="BG391" s="162"/>
      <c r="BH391" s="162"/>
      <c r="BI391" s="161"/>
      <c r="BJ391" s="162"/>
      <c r="BK391" s="162"/>
      <c r="BL391" s="163"/>
      <c r="BM391" s="163"/>
      <c r="BN391" s="163"/>
      <c r="BO391" s="163"/>
      <c r="BP391" s="163"/>
    </row>
    <row r="392" spans="1:68" ht="15.65" customHeight="1">
      <c r="A392" s="259"/>
      <c r="B392" s="260"/>
      <c r="C392" s="259"/>
      <c r="D392" s="261"/>
      <c r="E392" s="256"/>
      <c r="F392" s="256"/>
      <c r="G392" s="256"/>
      <c r="H392" s="262"/>
      <c r="I392" s="262"/>
      <c r="J392" s="263"/>
      <c r="K392" s="263"/>
      <c r="L392" s="263"/>
      <c r="M392" s="263"/>
      <c r="N392" s="263"/>
      <c r="O392" s="263"/>
      <c r="P392" s="263"/>
      <c r="Q392" s="263"/>
      <c r="R392" s="263"/>
      <c r="S392" s="263"/>
      <c r="T392" s="263"/>
      <c r="U392" s="263"/>
      <c r="V392" s="263"/>
      <c r="W392" s="161"/>
      <c r="X392" s="161"/>
      <c r="Y392" s="161"/>
      <c r="Z392" s="162"/>
      <c r="AA392" s="161"/>
      <c r="AB392" s="161"/>
      <c r="AC392" s="161"/>
      <c r="AD392" s="162"/>
      <c r="AE392" s="161"/>
      <c r="AF392" s="161"/>
      <c r="AG392" s="161"/>
      <c r="AH392" s="162"/>
      <c r="AI392" s="161"/>
      <c r="AJ392" s="161"/>
      <c r="AK392" s="161"/>
      <c r="AL392" s="162"/>
      <c r="AM392" s="161"/>
      <c r="AN392" s="161"/>
      <c r="AO392" s="161"/>
      <c r="AP392" s="162"/>
      <c r="AQ392" s="161"/>
      <c r="AR392" s="161"/>
      <c r="AS392" s="161"/>
      <c r="AT392" s="162"/>
      <c r="AU392" s="161"/>
      <c r="AV392" s="161"/>
      <c r="AW392" s="161"/>
      <c r="AX392" s="162"/>
      <c r="AY392" s="161"/>
      <c r="AZ392" s="161"/>
      <c r="BA392" s="161"/>
      <c r="BB392" s="162"/>
      <c r="BC392" s="161"/>
      <c r="BD392" s="161"/>
      <c r="BE392" s="161"/>
      <c r="BF392" s="162"/>
      <c r="BG392" s="162"/>
      <c r="BH392" s="162"/>
      <c r="BI392" s="161"/>
      <c r="BJ392" s="162"/>
      <c r="BK392" s="162"/>
      <c r="BL392" s="163"/>
      <c r="BM392" s="163"/>
      <c r="BN392" s="163"/>
      <c r="BO392" s="163"/>
      <c r="BP392" s="163"/>
    </row>
    <row r="393" spans="1:68" ht="15.65" customHeight="1">
      <c r="A393" s="259"/>
      <c r="B393" s="260"/>
      <c r="C393" s="259"/>
      <c r="D393" s="261"/>
      <c r="E393" s="256"/>
      <c r="F393" s="256"/>
      <c r="G393" s="256"/>
      <c r="H393" s="262"/>
      <c r="I393" s="262"/>
      <c r="J393" s="263"/>
      <c r="K393" s="263"/>
      <c r="L393" s="263"/>
      <c r="M393" s="263"/>
      <c r="N393" s="263"/>
      <c r="O393" s="263"/>
      <c r="P393" s="263"/>
      <c r="Q393" s="263"/>
      <c r="R393" s="263"/>
      <c r="S393" s="263"/>
      <c r="T393" s="263"/>
      <c r="U393" s="263"/>
      <c r="V393" s="263"/>
      <c r="W393" s="161"/>
      <c r="X393" s="161"/>
      <c r="Y393" s="161"/>
      <c r="Z393" s="162"/>
      <c r="AA393" s="161"/>
      <c r="AB393" s="161"/>
      <c r="AC393" s="161"/>
      <c r="AD393" s="162"/>
      <c r="AE393" s="161"/>
      <c r="AF393" s="161"/>
      <c r="AG393" s="161"/>
      <c r="AH393" s="162"/>
      <c r="AI393" s="161"/>
      <c r="AJ393" s="161"/>
      <c r="AK393" s="161"/>
      <c r="AL393" s="162"/>
      <c r="AM393" s="161"/>
      <c r="AN393" s="161"/>
      <c r="AO393" s="161"/>
      <c r="AP393" s="162"/>
      <c r="AQ393" s="161"/>
      <c r="AR393" s="161"/>
      <c r="AS393" s="161"/>
      <c r="AT393" s="162"/>
      <c r="AU393" s="161"/>
      <c r="AV393" s="161"/>
      <c r="AW393" s="161"/>
      <c r="AX393" s="162"/>
      <c r="AY393" s="161"/>
      <c r="AZ393" s="161"/>
      <c r="BA393" s="161"/>
      <c r="BB393" s="162"/>
      <c r="BC393" s="161"/>
      <c r="BD393" s="161"/>
      <c r="BE393" s="161"/>
      <c r="BF393" s="162"/>
      <c r="BG393" s="162"/>
      <c r="BH393" s="162"/>
      <c r="BI393" s="161"/>
      <c r="BJ393" s="162"/>
      <c r="BK393" s="162"/>
      <c r="BL393" s="163"/>
      <c r="BM393" s="163"/>
      <c r="BN393" s="163"/>
      <c r="BO393" s="163"/>
      <c r="BP393" s="163"/>
    </row>
    <row r="394" spans="1:68" ht="15.65" customHeight="1">
      <c r="A394" s="259"/>
      <c r="B394" s="260"/>
      <c r="C394" s="259"/>
      <c r="D394" s="261"/>
      <c r="E394" s="256"/>
      <c r="F394" s="256"/>
      <c r="G394" s="256"/>
      <c r="H394" s="262"/>
      <c r="I394" s="262"/>
      <c r="J394" s="263"/>
      <c r="K394" s="263"/>
      <c r="L394" s="263"/>
      <c r="M394" s="263"/>
      <c r="N394" s="263"/>
      <c r="O394" s="263"/>
      <c r="P394" s="263"/>
      <c r="Q394" s="263"/>
      <c r="R394" s="263"/>
      <c r="S394" s="263"/>
      <c r="T394" s="263"/>
      <c r="U394" s="263"/>
      <c r="V394" s="263"/>
      <c r="W394" s="161"/>
      <c r="X394" s="161"/>
      <c r="Y394" s="161"/>
      <c r="Z394" s="162"/>
      <c r="AA394" s="161"/>
      <c r="AB394" s="161"/>
      <c r="AC394" s="161"/>
      <c r="AD394" s="162"/>
      <c r="AE394" s="161"/>
      <c r="AF394" s="161"/>
      <c r="AG394" s="161"/>
      <c r="AH394" s="162"/>
      <c r="AI394" s="161"/>
      <c r="AJ394" s="161"/>
      <c r="AK394" s="161"/>
      <c r="AL394" s="162"/>
      <c r="AM394" s="161"/>
      <c r="AN394" s="161"/>
      <c r="AO394" s="161"/>
      <c r="AP394" s="162"/>
      <c r="AQ394" s="161"/>
      <c r="AR394" s="161"/>
      <c r="AS394" s="161"/>
      <c r="AT394" s="162"/>
      <c r="AU394" s="161"/>
      <c r="AV394" s="161"/>
      <c r="AW394" s="161"/>
      <c r="AX394" s="162"/>
      <c r="AY394" s="161"/>
      <c r="AZ394" s="161"/>
      <c r="BA394" s="161"/>
      <c r="BB394" s="162"/>
      <c r="BC394" s="161"/>
      <c r="BD394" s="161"/>
      <c r="BE394" s="161"/>
      <c r="BF394" s="162"/>
      <c r="BG394" s="162"/>
      <c r="BH394" s="162"/>
      <c r="BI394" s="161"/>
      <c r="BJ394" s="162"/>
      <c r="BK394" s="162"/>
      <c r="BL394" s="163"/>
      <c r="BM394" s="163"/>
      <c r="BN394" s="163"/>
      <c r="BO394" s="163"/>
      <c r="BP394" s="163"/>
    </row>
    <row r="395" spans="1:68" ht="15.65" customHeight="1">
      <c r="A395" s="259"/>
      <c r="B395" s="260"/>
      <c r="C395" s="259"/>
      <c r="D395" s="261"/>
      <c r="E395" s="256"/>
      <c r="F395" s="256"/>
      <c r="G395" s="256"/>
      <c r="H395" s="262"/>
      <c r="I395" s="262"/>
      <c r="J395" s="263"/>
      <c r="K395" s="263"/>
      <c r="L395" s="263"/>
      <c r="M395" s="263"/>
      <c r="N395" s="263"/>
      <c r="O395" s="263"/>
      <c r="P395" s="263"/>
      <c r="Q395" s="263"/>
      <c r="R395" s="263"/>
      <c r="S395" s="263"/>
      <c r="T395" s="263"/>
      <c r="U395" s="263"/>
      <c r="V395" s="263"/>
      <c r="W395" s="161"/>
      <c r="X395" s="161"/>
      <c r="Y395" s="161"/>
      <c r="Z395" s="162"/>
      <c r="AA395" s="161"/>
      <c r="AB395" s="161"/>
      <c r="AC395" s="161"/>
      <c r="AD395" s="162"/>
      <c r="AE395" s="161"/>
      <c r="AF395" s="161"/>
      <c r="AG395" s="161"/>
      <c r="AH395" s="162"/>
      <c r="AI395" s="161"/>
      <c r="AJ395" s="161"/>
      <c r="AK395" s="161"/>
      <c r="AL395" s="162"/>
      <c r="AM395" s="161"/>
      <c r="AN395" s="161"/>
      <c r="AO395" s="161"/>
      <c r="AP395" s="162"/>
      <c r="AQ395" s="161"/>
      <c r="AR395" s="161"/>
      <c r="AS395" s="161"/>
      <c r="AT395" s="162"/>
      <c r="AU395" s="161"/>
      <c r="AV395" s="161"/>
      <c r="AW395" s="161"/>
      <c r="AX395" s="162"/>
      <c r="AY395" s="161"/>
      <c r="AZ395" s="161"/>
      <c r="BA395" s="161"/>
      <c r="BB395" s="162"/>
      <c r="BC395" s="161"/>
      <c r="BD395" s="161"/>
      <c r="BE395" s="161"/>
      <c r="BF395" s="162"/>
      <c r="BG395" s="162"/>
      <c r="BH395" s="162"/>
      <c r="BI395" s="161"/>
      <c r="BJ395" s="162"/>
      <c r="BK395" s="162"/>
      <c r="BL395" s="163"/>
      <c r="BM395" s="163"/>
      <c r="BN395" s="163"/>
      <c r="BO395" s="163"/>
      <c r="BP395" s="163"/>
    </row>
    <row r="396" spans="1:68" ht="15.65" customHeight="1">
      <c r="A396" s="259"/>
      <c r="B396" s="260"/>
      <c r="C396" s="259"/>
      <c r="D396" s="261"/>
      <c r="E396" s="256"/>
      <c r="F396" s="256"/>
      <c r="G396" s="256"/>
      <c r="H396" s="262"/>
      <c r="I396" s="262"/>
      <c r="J396" s="263"/>
      <c r="K396" s="263"/>
      <c r="L396" s="263"/>
      <c r="M396" s="263"/>
      <c r="N396" s="263"/>
      <c r="O396" s="263"/>
      <c r="P396" s="263"/>
      <c r="Q396" s="263"/>
      <c r="R396" s="263"/>
      <c r="S396" s="263"/>
      <c r="T396" s="263"/>
      <c r="U396" s="263"/>
      <c r="V396" s="263"/>
      <c r="W396" s="161"/>
      <c r="X396" s="161"/>
      <c r="Y396" s="161"/>
      <c r="Z396" s="162"/>
      <c r="AA396" s="161"/>
      <c r="AB396" s="161"/>
      <c r="AC396" s="161"/>
      <c r="AD396" s="162"/>
      <c r="AE396" s="161"/>
      <c r="AF396" s="161"/>
      <c r="AG396" s="161"/>
      <c r="AH396" s="162"/>
      <c r="AI396" s="161"/>
      <c r="AJ396" s="161"/>
      <c r="AK396" s="161"/>
      <c r="AL396" s="162"/>
      <c r="AM396" s="161"/>
      <c r="AN396" s="161"/>
      <c r="AO396" s="161"/>
      <c r="AP396" s="162"/>
      <c r="AQ396" s="161"/>
      <c r="AR396" s="161"/>
      <c r="AS396" s="161"/>
      <c r="AT396" s="162"/>
      <c r="AU396" s="161"/>
      <c r="AV396" s="161"/>
      <c r="AW396" s="161"/>
      <c r="AX396" s="162"/>
      <c r="AY396" s="161"/>
      <c r="AZ396" s="161"/>
      <c r="BA396" s="161"/>
      <c r="BB396" s="162"/>
      <c r="BC396" s="161"/>
      <c r="BD396" s="161"/>
      <c r="BE396" s="161"/>
      <c r="BF396" s="162"/>
      <c r="BG396" s="162"/>
      <c r="BH396" s="162"/>
      <c r="BI396" s="161"/>
      <c r="BJ396" s="162"/>
      <c r="BK396" s="162"/>
      <c r="BL396" s="163"/>
      <c r="BM396" s="163"/>
      <c r="BN396" s="163"/>
      <c r="BO396" s="163"/>
      <c r="BP396" s="163"/>
    </row>
    <row r="397" spans="1:68" ht="15.65" customHeight="1">
      <c r="A397" s="259"/>
      <c r="B397" s="260"/>
      <c r="C397" s="259"/>
      <c r="D397" s="261"/>
      <c r="E397" s="256"/>
      <c r="F397" s="256"/>
      <c r="G397" s="256"/>
      <c r="H397" s="262"/>
      <c r="I397" s="262"/>
      <c r="J397" s="263"/>
      <c r="K397" s="263"/>
      <c r="L397" s="263"/>
      <c r="M397" s="263"/>
      <c r="N397" s="263"/>
      <c r="O397" s="263"/>
      <c r="P397" s="263"/>
      <c r="Q397" s="263"/>
      <c r="R397" s="263"/>
      <c r="S397" s="263"/>
      <c r="T397" s="263"/>
      <c r="U397" s="263"/>
      <c r="V397" s="263"/>
      <c r="W397" s="161"/>
      <c r="X397" s="161"/>
      <c r="Y397" s="161"/>
      <c r="Z397" s="162"/>
      <c r="AA397" s="161"/>
      <c r="AB397" s="161"/>
      <c r="AC397" s="161"/>
      <c r="AD397" s="162"/>
      <c r="AE397" s="161"/>
      <c r="AF397" s="161"/>
      <c r="AG397" s="161"/>
      <c r="AH397" s="162"/>
      <c r="AI397" s="161"/>
      <c r="AJ397" s="161"/>
      <c r="AK397" s="161"/>
      <c r="AL397" s="162"/>
      <c r="AM397" s="161"/>
      <c r="AN397" s="161"/>
      <c r="AO397" s="161"/>
      <c r="AP397" s="162"/>
      <c r="AQ397" s="161"/>
      <c r="AR397" s="161"/>
      <c r="AS397" s="161"/>
      <c r="AT397" s="162"/>
      <c r="AU397" s="161"/>
      <c r="AV397" s="161"/>
      <c r="AW397" s="161"/>
      <c r="AX397" s="162"/>
      <c r="AY397" s="161"/>
      <c r="AZ397" s="161"/>
      <c r="BA397" s="161"/>
      <c r="BB397" s="162"/>
      <c r="BC397" s="161"/>
      <c r="BD397" s="161"/>
      <c r="BE397" s="161"/>
      <c r="BF397" s="162"/>
      <c r="BG397" s="162"/>
      <c r="BH397" s="162"/>
      <c r="BI397" s="161"/>
      <c r="BJ397" s="162"/>
      <c r="BK397" s="162"/>
      <c r="BL397" s="163"/>
      <c r="BM397" s="163"/>
      <c r="BN397" s="163"/>
      <c r="BO397" s="163"/>
      <c r="BP397" s="163"/>
    </row>
    <row r="398" spans="1:68" ht="15.65" customHeight="1">
      <c r="A398" s="259"/>
      <c r="B398" s="260"/>
      <c r="C398" s="259"/>
      <c r="D398" s="261"/>
      <c r="E398" s="256"/>
      <c r="F398" s="256"/>
      <c r="G398" s="256"/>
      <c r="H398" s="262"/>
      <c r="I398" s="262"/>
      <c r="J398" s="263"/>
      <c r="K398" s="263"/>
      <c r="L398" s="263"/>
      <c r="M398" s="263"/>
      <c r="N398" s="263"/>
      <c r="O398" s="263"/>
      <c r="P398" s="263"/>
      <c r="Q398" s="263"/>
      <c r="R398" s="263"/>
      <c r="S398" s="263"/>
      <c r="T398" s="263"/>
      <c r="U398" s="263"/>
      <c r="V398" s="263"/>
      <c r="W398" s="161"/>
      <c r="X398" s="161"/>
      <c r="Y398" s="161"/>
      <c r="Z398" s="162"/>
      <c r="AA398" s="161"/>
      <c r="AB398" s="161"/>
      <c r="AC398" s="161"/>
      <c r="AD398" s="162"/>
      <c r="AE398" s="161"/>
      <c r="AF398" s="161"/>
      <c r="AG398" s="161"/>
      <c r="AH398" s="162"/>
      <c r="AI398" s="161"/>
      <c r="AJ398" s="161"/>
      <c r="AK398" s="161"/>
      <c r="AL398" s="162"/>
      <c r="AM398" s="161"/>
      <c r="AN398" s="161"/>
      <c r="AO398" s="161"/>
      <c r="AP398" s="162"/>
      <c r="AQ398" s="161"/>
      <c r="AR398" s="161"/>
      <c r="AS398" s="161"/>
      <c r="AT398" s="162"/>
      <c r="AU398" s="161"/>
      <c r="AV398" s="161"/>
      <c r="AW398" s="161"/>
      <c r="AX398" s="162"/>
      <c r="AY398" s="161"/>
      <c r="AZ398" s="161"/>
      <c r="BA398" s="161"/>
      <c r="BB398" s="162"/>
      <c r="BC398" s="161"/>
      <c r="BD398" s="161"/>
      <c r="BE398" s="161"/>
      <c r="BF398" s="162"/>
      <c r="BG398" s="162"/>
      <c r="BH398" s="162"/>
      <c r="BI398" s="161"/>
      <c r="BJ398" s="162"/>
      <c r="BK398" s="162"/>
      <c r="BL398" s="163"/>
      <c r="BM398" s="163"/>
      <c r="BN398" s="163"/>
      <c r="BO398" s="163"/>
      <c r="BP398" s="163"/>
    </row>
    <row r="399" spans="1:68" ht="15.65" customHeight="1">
      <c r="A399" s="259"/>
      <c r="B399" s="260"/>
      <c r="C399" s="259"/>
      <c r="D399" s="261"/>
      <c r="E399" s="256"/>
      <c r="F399" s="256"/>
      <c r="G399" s="256"/>
      <c r="H399" s="262"/>
      <c r="I399" s="262"/>
      <c r="J399" s="263"/>
      <c r="K399" s="263"/>
      <c r="L399" s="263"/>
      <c r="M399" s="263"/>
      <c r="N399" s="263"/>
      <c r="O399" s="263"/>
      <c r="P399" s="263"/>
      <c r="Q399" s="263"/>
      <c r="R399" s="263"/>
      <c r="S399" s="263"/>
      <c r="T399" s="263"/>
      <c r="U399" s="263"/>
      <c r="V399" s="263"/>
      <c r="W399" s="161"/>
      <c r="X399" s="161"/>
      <c r="Y399" s="161"/>
      <c r="Z399" s="162"/>
      <c r="AA399" s="161"/>
      <c r="AB399" s="161"/>
      <c r="AC399" s="161"/>
      <c r="AD399" s="162"/>
      <c r="AE399" s="161"/>
      <c r="AF399" s="161"/>
      <c r="AG399" s="161"/>
      <c r="AH399" s="162"/>
      <c r="AI399" s="161"/>
      <c r="AJ399" s="161"/>
      <c r="AK399" s="161"/>
      <c r="AL399" s="162"/>
      <c r="AM399" s="161"/>
      <c r="AN399" s="161"/>
      <c r="AO399" s="161"/>
      <c r="AP399" s="162"/>
      <c r="AQ399" s="161"/>
      <c r="AR399" s="161"/>
      <c r="AS399" s="161"/>
      <c r="AT399" s="162"/>
      <c r="AU399" s="161"/>
      <c r="AV399" s="161"/>
      <c r="AW399" s="161"/>
      <c r="AX399" s="162"/>
      <c r="AY399" s="161"/>
      <c r="AZ399" s="161"/>
      <c r="BA399" s="161"/>
      <c r="BB399" s="162"/>
      <c r="BC399" s="161"/>
      <c r="BD399" s="161"/>
      <c r="BE399" s="161"/>
      <c r="BF399" s="162"/>
      <c r="BG399" s="162"/>
      <c r="BH399" s="162"/>
      <c r="BI399" s="161"/>
      <c r="BJ399" s="162"/>
      <c r="BK399" s="162"/>
      <c r="BL399" s="163"/>
      <c r="BM399" s="163"/>
      <c r="BN399" s="163"/>
      <c r="BO399" s="163"/>
      <c r="BP399" s="163"/>
    </row>
    <row r="400" spans="1:68" ht="15.65" customHeight="1">
      <c r="A400" s="259"/>
      <c r="B400" s="260"/>
      <c r="C400" s="259"/>
      <c r="D400" s="261"/>
      <c r="E400" s="256"/>
      <c r="F400" s="256"/>
      <c r="G400" s="256"/>
      <c r="H400" s="262"/>
      <c r="I400" s="262"/>
      <c r="J400" s="263"/>
      <c r="K400" s="263"/>
      <c r="L400" s="263"/>
      <c r="M400" s="263"/>
      <c r="N400" s="263"/>
      <c r="O400" s="263"/>
      <c r="P400" s="263"/>
      <c r="Q400" s="263"/>
      <c r="R400" s="263"/>
      <c r="S400" s="263"/>
      <c r="T400" s="263"/>
      <c r="U400" s="263"/>
      <c r="V400" s="263"/>
      <c r="W400" s="161"/>
      <c r="X400" s="161"/>
      <c r="Y400" s="161"/>
      <c r="Z400" s="162"/>
      <c r="AA400" s="161"/>
      <c r="AB400" s="161"/>
      <c r="AC400" s="161"/>
      <c r="AD400" s="162"/>
      <c r="AE400" s="161"/>
      <c r="AF400" s="161"/>
      <c r="AG400" s="161"/>
      <c r="AH400" s="162"/>
      <c r="AI400" s="161"/>
      <c r="AJ400" s="161"/>
      <c r="AK400" s="161"/>
      <c r="AL400" s="162"/>
      <c r="AM400" s="161"/>
      <c r="AN400" s="161"/>
      <c r="AO400" s="161"/>
      <c r="AP400" s="162"/>
      <c r="AQ400" s="161"/>
      <c r="AR400" s="161"/>
      <c r="AS400" s="161"/>
      <c r="AT400" s="162"/>
      <c r="AU400" s="161"/>
      <c r="AV400" s="161"/>
      <c r="AW400" s="161"/>
      <c r="AX400" s="162"/>
      <c r="AY400" s="161"/>
      <c r="AZ400" s="161"/>
      <c r="BA400" s="161"/>
      <c r="BB400" s="162"/>
      <c r="BC400" s="161"/>
      <c r="BD400" s="161"/>
      <c r="BE400" s="161"/>
      <c r="BF400" s="162"/>
      <c r="BG400" s="162"/>
      <c r="BH400" s="162"/>
      <c r="BI400" s="161"/>
      <c r="BJ400" s="162"/>
      <c r="BK400" s="162"/>
      <c r="BL400" s="163"/>
      <c r="BM400" s="163"/>
      <c r="BN400" s="163"/>
      <c r="BO400" s="163"/>
      <c r="BP400" s="163"/>
    </row>
    <row r="401" spans="1:68" ht="15.65" customHeight="1">
      <c r="A401" s="259"/>
      <c r="B401" s="260"/>
      <c r="C401" s="259"/>
      <c r="D401" s="261"/>
      <c r="E401" s="256"/>
      <c r="F401" s="256"/>
      <c r="G401" s="256"/>
      <c r="H401" s="262"/>
      <c r="I401" s="262"/>
      <c r="J401" s="263"/>
      <c r="K401" s="263"/>
      <c r="L401" s="263"/>
      <c r="M401" s="263"/>
      <c r="N401" s="263"/>
      <c r="O401" s="263"/>
      <c r="P401" s="263"/>
      <c r="Q401" s="263"/>
      <c r="R401" s="263"/>
      <c r="S401" s="263"/>
      <c r="T401" s="263"/>
      <c r="U401" s="263"/>
      <c r="V401" s="263"/>
      <c r="W401" s="161"/>
      <c r="X401" s="161"/>
      <c r="Y401" s="161"/>
      <c r="Z401" s="162"/>
      <c r="AA401" s="161"/>
      <c r="AB401" s="161"/>
      <c r="AC401" s="161"/>
      <c r="AD401" s="162"/>
      <c r="AE401" s="161"/>
      <c r="AF401" s="161"/>
      <c r="AG401" s="161"/>
      <c r="AH401" s="162"/>
      <c r="AI401" s="161"/>
      <c r="AJ401" s="161"/>
      <c r="AK401" s="161"/>
      <c r="AL401" s="162"/>
      <c r="AM401" s="161"/>
      <c r="AN401" s="161"/>
      <c r="AO401" s="161"/>
      <c r="AP401" s="162"/>
      <c r="AQ401" s="161"/>
      <c r="AR401" s="161"/>
      <c r="AS401" s="161"/>
      <c r="AT401" s="162"/>
      <c r="AU401" s="161"/>
      <c r="AV401" s="161"/>
      <c r="AW401" s="161"/>
      <c r="AX401" s="162"/>
      <c r="AY401" s="161"/>
      <c r="AZ401" s="161"/>
      <c r="BA401" s="161"/>
      <c r="BB401" s="162"/>
      <c r="BC401" s="161"/>
      <c r="BD401" s="161"/>
      <c r="BE401" s="161"/>
      <c r="BF401" s="162"/>
      <c r="BG401" s="162"/>
      <c r="BH401" s="162"/>
      <c r="BI401" s="161"/>
      <c r="BJ401" s="162"/>
      <c r="BK401" s="162"/>
      <c r="BL401" s="163"/>
      <c r="BM401" s="163"/>
      <c r="BN401" s="163"/>
      <c r="BO401" s="163"/>
      <c r="BP401" s="163"/>
    </row>
    <row r="402" spans="1:68" ht="15.65" customHeight="1">
      <c r="A402" s="259"/>
      <c r="B402" s="260"/>
      <c r="C402" s="259"/>
      <c r="D402" s="261"/>
      <c r="E402" s="256"/>
      <c r="F402" s="256"/>
      <c r="G402" s="256"/>
      <c r="H402" s="262"/>
      <c r="I402" s="262"/>
      <c r="J402" s="263"/>
      <c r="K402" s="263"/>
      <c r="L402" s="263"/>
      <c r="M402" s="263"/>
      <c r="N402" s="263"/>
      <c r="O402" s="263"/>
      <c r="P402" s="263"/>
      <c r="Q402" s="263"/>
      <c r="R402" s="263"/>
      <c r="S402" s="263"/>
      <c r="T402" s="263"/>
      <c r="U402" s="263"/>
      <c r="V402" s="263"/>
      <c r="W402" s="161"/>
      <c r="X402" s="161"/>
      <c r="Y402" s="161"/>
      <c r="Z402" s="162"/>
      <c r="AA402" s="161"/>
      <c r="AB402" s="161"/>
      <c r="AC402" s="161"/>
      <c r="AD402" s="162"/>
      <c r="AE402" s="161"/>
      <c r="AF402" s="161"/>
      <c r="AG402" s="161"/>
      <c r="AH402" s="162"/>
      <c r="AI402" s="161"/>
      <c r="AJ402" s="161"/>
      <c r="AK402" s="161"/>
      <c r="AL402" s="162"/>
      <c r="AM402" s="161"/>
      <c r="AN402" s="161"/>
      <c r="AO402" s="161"/>
      <c r="AP402" s="162"/>
      <c r="AQ402" s="161"/>
      <c r="AR402" s="161"/>
      <c r="AS402" s="161"/>
      <c r="AT402" s="162"/>
      <c r="AU402" s="161"/>
      <c r="AV402" s="161"/>
      <c r="AW402" s="161"/>
      <c r="AX402" s="162"/>
      <c r="AY402" s="161"/>
      <c r="AZ402" s="161"/>
      <c r="BA402" s="161"/>
      <c r="BB402" s="162"/>
      <c r="BC402" s="161"/>
      <c r="BD402" s="161"/>
      <c r="BE402" s="161"/>
      <c r="BF402" s="162"/>
      <c r="BG402" s="162"/>
      <c r="BH402" s="162"/>
      <c r="BI402" s="161"/>
      <c r="BJ402" s="162"/>
      <c r="BK402" s="162"/>
      <c r="BL402" s="163"/>
      <c r="BM402" s="163"/>
      <c r="BN402" s="163"/>
      <c r="BO402" s="163"/>
      <c r="BP402" s="163"/>
    </row>
    <row r="403" spans="1:68" ht="15.65" customHeight="1">
      <c r="A403" s="259"/>
      <c r="B403" s="260"/>
      <c r="C403" s="259"/>
      <c r="D403" s="261"/>
      <c r="E403" s="256"/>
      <c r="F403" s="256"/>
      <c r="G403" s="256"/>
      <c r="H403" s="262"/>
      <c r="I403" s="262"/>
      <c r="J403" s="263"/>
      <c r="K403" s="263"/>
      <c r="L403" s="263"/>
      <c r="M403" s="263"/>
      <c r="N403" s="263"/>
      <c r="O403" s="263"/>
      <c r="P403" s="263"/>
      <c r="Q403" s="263"/>
      <c r="R403" s="263"/>
      <c r="S403" s="263"/>
      <c r="T403" s="263"/>
      <c r="U403" s="263"/>
      <c r="V403" s="263"/>
      <c r="W403" s="161"/>
      <c r="X403" s="161"/>
      <c r="Y403" s="161"/>
      <c r="Z403" s="162"/>
      <c r="AA403" s="161"/>
      <c r="AB403" s="161"/>
      <c r="AC403" s="161"/>
      <c r="AD403" s="162"/>
      <c r="AE403" s="161"/>
      <c r="AF403" s="161"/>
      <c r="AG403" s="161"/>
      <c r="AH403" s="162"/>
      <c r="AI403" s="161"/>
      <c r="AJ403" s="161"/>
      <c r="AK403" s="161"/>
      <c r="AL403" s="162"/>
      <c r="AM403" s="161"/>
      <c r="AN403" s="161"/>
      <c r="AO403" s="161"/>
      <c r="AP403" s="162"/>
      <c r="AQ403" s="161"/>
      <c r="AR403" s="161"/>
      <c r="AS403" s="161"/>
      <c r="AT403" s="162"/>
      <c r="AU403" s="161"/>
      <c r="AV403" s="161"/>
      <c r="AW403" s="161"/>
      <c r="AX403" s="162"/>
      <c r="AY403" s="161"/>
      <c r="AZ403" s="161"/>
      <c r="BA403" s="161"/>
      <c r="BB403" s="162"/>
      <c r="BC403" s="161"/>
      <c r="BD403" s="161"/>
      <c r="BE403" s="161"/>
      <c r="BF403" s="162"/>
      <c r="BG403" s="162"/>
      <c r="BH403" s="162"/>
      <c r="BI403" s="161"/>
      <c r="BJ403" s="162"/>
      <c r="BK403" s="162"/>
      <c r="BL403" s="163"/>
      <c r="BM403" s="163"/>
      <c r="BN403" s="163"/>
      <c r="BO403" s="163"/>
      <c r="BP403" s="163"/>
    </row>
    <row r="404" spans="1:68" ht="15.65" customHeight="1">
      <c r="A404" s="259"/>
      <c r="B404" s="260"/>
      <c r="C404" s="259"/>
      <c r="D404" s="261"/>
      <c r="E404" s="256"/>
      <c r="F404" s="256"/>
      <c r="G404" s="256"/>
      <c r="H404" s="262"/>
      <c r="I404" s="262"/>
      <c r="J404" s="263"/>
      <c r="K404" s="263"/>
      <c r="L404" s="263"/>
      <c r="M404" s="263"/>
      <c r="N404" s="263"/>
      <c r="O404" s="263"/>
      <c r="P404" s="263"/>
      <c r="Q404" s="263"/>
      <c r="R404" s="263"/>
      <c r="S404" s="263"/>
      <c r="T404" s="263"/>
      <c r="U404" s="263"/>
      <c r="V404" s="263"/>
      <c r="W404" s="161"/>
      <c r="X404" s="161"/>
      <c r="Y404" s="161"/>
      <c r="Z404" s="162"/>
      <c r="AA404" s="161"/>
      <c r="AB404" s="161"/>
      <c r="AC404" s="161"/>
      <c r="AD404" s="162"/>
      <c r="AE404" s="161"/>
      <c r="AF404" s="161"/>
      <c r="AG404" s="161"/>
      <c r="AH404" s="162"/>
      <c r="AI404" s="161"/>
      <c r="AJ404" s="161"/>
      <c r="AK404" s="161"/>
      <c r="AL404" s="162"/>
      <c r="AM404" s="161"/>
      <c r="AN404" s="161"/>
      <c r="AO404" s="161"/>
      <c r="AP404" s="162"/>
      <c r="AQ404" s="161"/>
      <c r="AR404" s="161"/>
      <c r="AS404" s="161"/>
      <c r="AT404" s="162"/>
      <c r="AU404" s="161"/>
      <c r="AV404" s="161"/>
      <c r="AW404" s="161"/>
      <c r="AX404" s="162"/>
      <c r="AY404" s="161"/>
      <c r="AZ404" s="161"/>
      <c r="BA404" s="161"/>
      <c r="BB404" s="162"/>
      <c r="BC404" s="161"/>
      <c r="BD404" s="161"/>
      <c r="BE404" s="161"/>
      <c r="BF404" s="162"/>
      <c r="BG404" s="162"/>
      <c r="BH404" s="162"/>
      <c r="BI404" s="161"/>
      <c r="BJ404" s="162"/>
      <c r="BK404" s="162"/>
      <c r="BL404" s="163"/>
      <c r="BM404" s="163"/>
      <c r="BN404" s="163"/>
      <c r="BO404" s="163"/>
      <c r="BP404" s="163"/>
    </row>
    <row r="405" spans="1:68" ht="15.65" customHeight="1">
      <c r="A405" s="259"/>
      <c r="B405" s="260"/>
      <c r="C405" s="259"/>
      <c r="D405" s="261"/>
      <c r="E405" s="256"/>
      <c r="F405" s="256"/>
      <c r="G405" s="256"/>
      <c r="H405" s="262"/>
      <c r="I405" s="262"/>
      <c r="J405" s="263"/>
      <c r="K405" s="263"/>
      <c r="L405" s="263"/>
      <c r="M405" s="263"/>
      <c r="N405" s="263"/>
      <c r="O405" s="263"/>
      <c r="P405" s="263"/>
      <c r="Q405" s="263"/>
      <c r="R405" s="263"/>
      <c r="S405" s="263"/>
      <c r="T405" s="263"/>
      <c r="U405" s="263"/>
      <c r="V405" s="263"/>
      <c r="W405" s="161"/>
      <c r="X405" s="161"/>
      <c r="Y405" s="161"/>
      <c r="Z405" s="162"/>
      <c r="AA405" s="161"/>
      <c r="AB405" s="161"/>
      <c r="AC405" s="161"/>
      <c r="AD405" s="162"/>
      <c r="AE405" s="161"/>
      <c r="AF405" s="161"/>
      <c r="AG405" s="161"/>
      <c r="AH405" s="162"/>
      <c r="AI405" s="161"/>
      <c r="AJ405" s="161"/>
      <c r="AK405" s="161"/>
      <c r="AL405" s="162"/>
      <c r="AM405" s="161"/>
      <c r="AN405" s="161"/>
      <c r="AO405" s="161"/>
      <c r="AP405" s="162"/>
      <c r="AQ405" s="161"/>
      <c r="AR405" s="161"/>
      <c r="AS405" s="161"/>
      <c r="AT405" s="162"/>
      <c r="AU405" s="161"/>
      <c r="AV405" s="161"/>
      <c r="AW405" s="161"/>
      <c r="AX405" s="162"/>
      <c r="AY405" s="161"/>
      <c r="AZ405" s="161"/>
      <c r="BA405" s="161"/>
      <c r="BB405" s="162"/>
      <c r="BC405" s="161"/>
      <c r="BD405" s="161"/>
      <c r="BE405" s="161"/>
      <c r="BF405" s="162"/>
      <c r="BG405" s="162"/>
      <c r="BH405" s="162"/>
      <c r="BI405" s="161"/>
      <c r="BJ405" s="162"/>
      <c r="BK405" s="162"/>
      <c r="BL405" s="163"/>
      <c r="BM405" s="163"/>
      <c r="BN405" s="163"/>
      <c r="BO405" s="163"/>
      <c r="BP405" s="163"/>
    </row>
    <row r="406" spans="1:68" ht="15.65" customHeight="1">
      <c r="A406" s="259"/>
      <c r="B406" s="260"/>
      <c r="C406" s="259"/>
      <c r="D406" s="261"/>
      <c r="E406" s="256"/>
      <c r="F406" s="256"/>
      <c r="G406" s="256"/>
      <c r="H406" s="262"/>
      <c r="I406" s="262"/>
      <c r="J406" s="263"/>
      <c r="K406" s="263"/>
      <c r="L406" s="263"/>
      <c r="M406" s="263"/>
      <c r="N406" s="263"/>
      <c r="O406" s="263"/>
      <c r="P406" s="263"/>
      <c r="Q406" s="263"/>
      <c r="R406" s="263"/>
      <c r="S406" s="263"/>
      <c r="T406" s="263"/>
      <c r="U406" s="263"/>
      <c r="V406" s="263"/>
      <c r="W406" s="161"/>
      <c r="X406" s="161"/>
      <c r="Y406" s="161"/>
      <c r="Z406" s="162"/>
      <c r="AA406" s="161"/>
      <c r="AB406" s="161"/>
      <c r="AC406" s="161"/>
      <c r="AD406" s="162"/>
      <c r="AE406" s="161"/>
      <c r="AF406" s="161"/>
      <c r="AG406" s="161"/>
      <c r="AH406" s="162"/>
      <c r="AI406" s="161"/>
      <c r="AJ406" s="161"/>
      <c r="AK406" s="161"/>
      <c r="AL406" s="162"/>
      <c r="AM406" s="161"/>
      <c r="AN406" s="161"/>
      <c r="AO406" s="161"/>
      <c r="AP406" s="162"/>
      <c r="AQ406" s="161"/>
      <c r="AR406" s="161"/>
      <c r="AS406" s="161"/>
      <c r="AT406" s="162"/>
      <c r="AU406" s="161"/>
      <c r="AV406" s="161"/>
      <c r="AW406" s="161"/>
      <c r="AX406" s="162"/>
      <c r="AY406" s="161"/>
      <c r="AZ406" s="161"/>
      <c r="BA406" s="161"/>
      <c r="BB406" s="162"/>
      <c r="BC406" s="161"/>
      <c r="BD406" s="161"/>
      <c r="BE406" s="161"/>
      <c r="BF406" s="162"/>
      <c r="BG406" s="162"/>
      <c r="BH406" s="162"/>
      <c r="BI406" s="161"/>
      <c r="BJ406" s="162"/>
      <c r="BK406" s="162"/>
      <c r="BL406" s="163"/>
      <c r="BM406" s="163"/>
      <c r="BN406" s="163"/>
      <c r="BO406" s="163"/>
      <c r="BP406" s="163"/>
    </row>
    <row r="407" spans="1:68" ht="15.65" customHeight="1">
      <c r="A407" s="259"/>
      <c r="B407" s="260"/>
      <c r="C407" s="259"/>
      <c r="D407" s="261"/>
      <c r="E407" s="256"/>
      <c r="F407" s="256"/>
      <c r="G407" s="256"/>
      <c r="H407" s="262"/>
      <c r="I407" s="262"/>
      <c r="J407" s="263"/>
      <c r="K407" s="263"/>
      <c r="L407" s="263"/>
      <c r="M407" s="263"/>
      <c r="N407" s="263"/>
      <c r="O407" s="263"/>
      <c r="P407" s="263"/>
      <c r="Q407" s="263"/>
      <c r="R407" s="263"/>
      <c r="S407" s="263"/>
      <c r="T407" s="263"/>
      <c r="U407" s="263"/>
      <c r="V407" s="263"/>
      <c r="W407" s="161"/>
      <c r="X407" s="161"/>
      <c r="Y407" s="161"/>
      <c r="Z407" s="162"/>
      <c r="AA407" s="161"/>
      <c r="AB407" s="161"/>
      <c r="AC407" s="161"/>
      <c r="AD407" s="162"/>
      <c r="AE407" s="161"/>
      <c r="AF407" s="161"/>
      <c r="AG407" s="161"/>
      <c r="AH407" s="162"/>
      <c r="AI407" s="161"/>
      <c r="AJ407" s="161"/>
      <c r="AK407" s="161"/>
      <c r="AL407" s="162"/>
      <c r="AM407" s="161"/>
      <c r="AN407" s="161"/>
      <c r="AO407" s="161"/>
      <c r="AP407" s="162"/>
      <c r="AQ407" s="161"/>
      <c r="AR407" s="161"/>
      <c r="AS407" s="161"/>
      <c r="AT407" s="162"/>
      <c r="AU407" s="161"/>
      <c r="AV407" s="161"/>
      <c r="AW407" s="161"/>
      <c r="AX407" s="162"/>
      <c r="AY407" s="161"/>
      <c r="AZ407" s="161"/>
      <c r="BA407" s="161"/>
      <c r="BB407" s="162"/>
      <c r="BC407" s="161"/>
      <c r="BD407" s="161"/>
      <c r="BE407" s="161"/>
      <c r="BF407" s="162"/>
      <c r="BG407" s="162"/>
      <c r="BH407" s="162"/>
      <c r="BI407" s="161"/>
      <c r="BJ407" s="162"/>
      <c r="BK407" s="162"/>
      <c r="BL407" s="163"/>
      <c r="BM407" s="163"/>
      <c r="BN407" s="163"/>
      <c r="BO407" s="163"/>
      <c r="BP407" s="163"/>
    </row>
    <row r="408" spans="1:68" ht="15.65" customHeight="1">
      <c r="A408" s="259"/>
      <c r="B408" s="260"/>
      <c r="C408" s="259"/>
      <c r="D408" s="261"/>
      <c r="E408" s="256"/>
      <c r="F408" s="256"/>
      <c r="G408" s="256"/>
      <c r="H408" s="262"/>
      <c r="I408" s="262"/>
      <c r="J408" s="263"/>
      <c r="K408" s="263"/>
      <c r="L408" s="263"/>
      <c r="M408" s="263"/>
      <c r="N408" s="263"/>
      <c r="O408" s="263"/>
      <c r="P408" s="263"/>
      <c r="Q408" s="263"/>
      <c r="R408" s="263"/>
      <c r="S408" s="263"/>
      <c r="T408" s="263"/>
      <c r="U408" s="263"/>
      <c r="V408" s="263"/>
      <c r="W408" s="161"/>
      <c r="X408" s="161"/>
      <c r="Y408" s="161"/>
      <c r="Z408" s="162"/>
      <c r="AA408" s="161"/>
      <c r="AB408" s="161"/>
      <c r="AC408" s="161"/>
      <c r="AD408" s="162"/>
      <c r="AE408" s="161"/>
      <c r="AF408" s="161"/>
      <c r="AG408" s="161"/>
      <c r="AH408" s="162"/>
      <c r="AI408" s="161"/>
      <c r="AJ408" s="161"/>
      <c r="AK408" s="161"/>
      <c r="AL408" s="162"/>
      <c r="AM408" s="161"/>
      <c r="AN408" s="161"/>
      <c r="AO408" s="161"/>
      <c r="AP408" s="162"/>
      <c r="AQ408" s="161"/>
      <c r="AR408" s="161"/>
      <c r="AS408" s="161"/>
      <c r="AT408" s="162"/>
      <c r="AU408" s="161"/>
      <c r="AV408" s="161"/>
      <c r="AW408" s="161"/>
      <c r="AX408" s="162"/>
      <c r="AY408" s="161"/>
      <c r="AZ408" s="161"/>
      <c r="BA408" s="161"/>
      <c r="BB408" s="162"/>
      <c r="BC408" s="161"/>
      <c r="BD408" s="161"/>
      <c r="BE408" s="161"/>
      <c r="BF408" s="162"/>
      <c r="BG408" s="162"/>
      <c r="BH408" s="162"/>
      <c r="BI408" s="161"/>
      <c r="BJ408" s="162"/>
      <c r="BK408" s="162"/>
      <c r="BL408" s="163"/>
      <c r="BM408" s="163"/>
      <c r="BN408" s="163"/>
      <c r="BO408" s="163"/>
      <c r="BP408" s="163"/>
    </row>
    <row r="409" spans="1:68" ht="15.65" customHeight="1">
      <c r="A409" s="259"/>
      <c r="B409" s="260"/>
      <c r="C409" s="259"/>
      <c r="D409" s="261"/>
      <c r="E409" s="256"/>
      <c r="F409" s="256"/>
      <c r="G409" s="256"/>
      <c r="H409" s="262"/>
      <c r="I409" s="262"/>
      <c r="J409" s="263"/>
      <c r="K409" s="263"/>
      <c r="L409" s="263"/>
      <c r="M409" s="263"/>
      <c r="N409" s="263"/>
      <c r="O409" s="263"/>
      <c r="P409" s="263"/>
      <c r="Q409" s="263"/>
      <c r="R409" s="263"/>
      <c r="S409" s="263"/>
      <c r="T409" s="263"/>
      <c r="U409" s="263"/>
      <c r="V409" s="263"/>
      <c r="W409" s="161"/>
      <c r="X409" s="161"/>
      <c r="Y409" s="161"/>
      <c r="Z409" s="162"/>
      <c r="AA409" s="161"/>
      <c r="AB409" s="161"/>
      <c r="AC409" s="161"/>
      <c r="AD409" s="162"/>
      <c r="AE409" s="161"/>
      <c r="AF409" s="161"/>
      <c r="AG409" s="161"/>
      <c r="AH409" s="162"/>
      <c r="AI409" s="161"/>
      <c r="AJ409" s="161"/>
      <c r="AK409" s="161"/>
      <c r="AL409" s="162"/>
      <c r="AM409" s="161"/>
      <c r="AN409" s="161"/>
      <c r="AO409" s="161"/>
      <c r="AP409" s="162"/>
      <c r="AQ409" s="161"/>
      <c r="AR409" s="161"/>
      <c r="AS409" s="161"/>
      <c r="AT409" s="162"/>
      <c r="AU409" s="161"/>
      <c r="AV409" s="161"/>
      <c r="AW409" s="161"/>
      <c r="AX409" s="162"/>
      <c r="AY409" s="161"/>
      <c r="AZ409" s="161"/>
      <c r="BA409" s="161"/>
      <c r="BB409" s="162"/>
      <c r="BC409" s="161"/>
      <c r="BD409" s="161"/>
      <c r="BE409" s="161"/>
      <c r="BF409" s="162"/>
      <c r="BG409" s="162"/>
      <c r="BH409" s="162"/>
      <c r="BI409" s="161"/>
      <c r="BJ409" s="162"/>
      <c r="BK409" s="162"/>
      <c r="BL409" s="163"/>
      <c r="BM409" s="163"/>
      <c r="BN409" s="163"/>
      <c r="BO409" s="163"/>
      <c r="BP409" s="163"/>
    </row>
    <row r="410" spans="1:68" ht="15.65" customHeight="1">
      <c r="A410" s="259"/>
      <c r="B410" s="260"/>
      <c r="C410" s="259"/>
      <c r="D410" s="261"/>
      <c r="E410" s="256"/>
      <c r="F410" s="256"/>
      <c r="G410" s="256"/>
      <c r="H410" s="262"/>
      <c r="I410" s="262"/>
      <c r="J410" s="263"/>
      <c r="K410" s="263"/>
      <c r="L410" s="263"/>
      <c r="M410" s="263"/>
      <c r="N410" s="263"/>
      <c r="O410" s="263"/>
      <c r="P410" s="263"/>
      <c r="Q410" s="263"/>
      <c r="R410" s="263"/>
      <c r="S410" s="263"/>
      <c r="T410" s="263"/>
      <c r="U410" s="263"/>
      <c r="V410" s="263"/>
      <c r="W410" s="161"/>
      <c r="X410" s="161"/>
      <c r="Y410" s="161"/>
      <c r="Z410" s="162"/>
      <c r="AA410" s="161"/>
      <c r="AB410" s="161"/>
      <c r="AC410" s="161"/>
      <c r="AD410" s="162"/>
      <c r="AE410" s="161"/>
      <c r="AF410" s="161"/>
      <c r="AG410" s="161"/>
      <c r="AH410" s="162"/>
      <c r="AI410" s="161"/>
      <c r="AJ410" s="161"/>
      <c r="AK410" s="161"/>
      <c r="AL410" s="162"/>
      <c r="AM410" s="161"/>
      <c r="AN410" s="161"/>
      <c r="AO410" s="161"/>
      <c r="AP410" s="162"/>
      <c r="AQ410" s="161"/>
      <c r="AR410" s="161"/>
      <c r="AS410" s="161"/>
      <c r="AT410" s="162"/>
      <c r="AU410" s="161"/>
      <c r="AV410" s="161"/>
      <c r="AW410" s="161"/>
      <c r="AX410" s="162"/>
      <c r="AY410" s="161"/>
      <c r="AZ410" s="161"/>
      <c r="BA410" s="161"/>
      <c r="BB410" s="162"/>
      <c r="BC410" s="161"/>
      <c r="BD410" s="161"/>
      <c r="BE410" s="161"/>
      <c r="BF410" s="162"/>
      <c r="BG410" s="162"/>
      <c r="BH410" s="162"/>
      <c r="BI410" s="161"/>
      <c r="BJ410" s="162"/>
      <c r="BK410" s="162"/>
      <c r="BL410" s="163"/>
      <c r="BM410" s="163"/>
      <c r="BN410" s="163"/>
      <c r="BO410" s="163"/>
      <c r="BP410" s="163"/>
    </row>
    <row r="411" spans="1:68" ht="15.65" customHeight="1">
      <c r="A411" s="259"/>
      <c r="B411" s="260"/>
      <c r="C411" s="259"/>
      <c r="D411" s="261"/>
      <c r="E411" s="256"/>
      <c r="F411" s="256"/>
      <c r="G411" s="256"/>
      <c r="H411" s="262"/>
      <c r="I411" s="262"/>
      <c r="J411" s="263"/>
      <c r="K411" s="263"/>
      <c r="L411" s="263"/>
      <c r="M411" s="263"/>
      <c r="N411" s="263"/>
      <c r="O411" s="263"/>
      <c r="P411" s="263"/>
      <c r="Q411" s="263"/>
      <c r="R411" s="263"/>
      <c r="S411" s="263"/>
      <c r="T411" s="263"/>
      <c r="U411" s="263"/>
      <c r="V411" s="263"/>
      <c r="W411" s="161"/>
      <c r="X411" s="161"/>
      <c r="Y411" s="161"/>
      <c r="Z411" s="162"/>
      <c r="AA411" s="161"/>
      <c r="AB411" s="161"/>
      <c r="AC411" s="161"/>
      <c r="AD411" s="162"/>
      <c r="AE411" s="161"/>
      <c r="AF411" s="161"/>
      <c r="AG411" s="161"/>
      <c r="AH411" s="162"/>
      <c r="AI411" s="161"/>
      <c r="AJ411" s="161"/>
      <c r="AK411" s="161"/>
      <c r="AL411" s="162"/>
      <c r="AM411" s="161"/>
      <c r="AN411" s="161"/>
      <c r="AO411" s="161"/>
      <c r="AP411" s="162"/>
      <c r="AQ411" s="161"/>
      <c r="AR411" s="161"/>
      <c r="AS411" s="161"/>
      <c r="AT411" s="162"/>
      <c r="AU411" s="161"/>
      <c r="AV411" s="161"/>
      <c r="AW411" s="161"/>
      <c r="AX411" s="162"/>
      <c r="AY411" s="161"/>
      <c r="AZ411" s="161"/>
      <c r="BA411" s="161"/>
      <c r="BB411" s="162"/>
      <c r="BC411" s="161"/>
      <c r="BD411" s="161"/>
      <c r="BE411" s="161"/>
      <c r="BF411" s="162"/>
      <c r="BG411" s="162"/>
      <c r="BH411" s="162"/>
      <c r="BI411" s="161"/>
      <c r="BJ411" s="162"/>
      <c r="BK411" s="162"/>
      <c r="BL411" s="163"/>
      <c r="BM411" s="163"/>
      <c r="BN411" s="163"/>
      <c r="BO411" s="163"/>
      <c r="BP411" s="163"/>
    </row>
    <row r="412" spans="1:68" ht="15.65" customHeight="1">
      <c r="A412" s="259"/>
      <c r="B412" s="260"/>
      <c r="C412" s="259"/>
      <c r="D412" s="261"/>
      <c r="E412" s="256"/>
      <c r="F412" s="256"/>
      <c r="G412" s="256"/>
      <c r="H412" s="262"/>
      <c r="I412" s="262"/>
      <c r="J412" s="263"/>
      <c r="K412" s="263"/>
      <c r="L412" s="263"/>
      <c r="M412" s="263"/>
      <c r="N412" s="263"/>
      <c r="O412" s="263"/>
      <c r="P412" s="263"/>
      <c r="Q412" s="263"/>
      <c r="R412" s="263"/>
      <c r="S412" s="263"/>
      <c r="T412" s="263"/>
      <c r="U412" s="263"/>
      <c r="V412" s="263"/>
      <c r="W412" s="161"/>
      <c r="X412" s="161"/>
      <c r="Y412" s="161"/>
      <c r="Z412" s="162"/>
      <c r="AA412" s="161"/>
      <c r="AB412" s="161"/>
      <c r="AC412" s="161"/>
      <c r="AD412" s="162"/>
      <c r="AE412" s="161"/>
      <c r="AF412" s="161"/>
      <c r="AG412" s="161"/>
      <c r="AH412" s="162"/>
      <c r="AI412" s="161"/>
      <c r="AJ412" s="161"/>
      <c r="AK412" s="161"/>
      <c r="AL412" s="162"/>
      <c r="AM412" s="161"/>
      <c r="AN412" s="161"/>
      <c r="AO412" s="161"/>
      <c r="AP412" s="162"/>
      <c r="AQ412" s="161"/>
      <c r="AR412" s="161"/>
      <c r="AS412" s="161"/>
      <c r="AT412" s="162"/>
      <c r="AU412" s="161"/>
      <c r="AV412" s="161"/>
      <c r="AW412" s="161"/>
      <c r="AX412" s="162"/>
      <c r="AY412" s="161"/>
      <c r="AZ412" s="161"/>
      <c r="BA412" s="161"/>
      <c r="BB412" s="162"/>
      <c r="BC412" s="161"/>
      <c r="BD412" s="161"/>
      <c r="BE412" s="161"/>
      <c r="BF412" s="162"/>
      <c r="BG412" s="162"/>
      <c r="BH412" s="162"/>
      <c r="BI412" s="161"/>
      <c r="BJ412" s="162"/>
      <c r="BK412" s="162"/>
      <c r="BL412" s="163"/>
      <c r="BM412" s="163"/>
      <c r="BN412" s="163"/>
      <c r="BO412" s="163"/>
      <c r="BP412" s="163"/>
    </row>
    <row r="413" spans="1:68" ht="15.65" customHeight="1">
      <c r="A413" s="259"/>
      <c r="B413" s="260"/>
      <c r="C413" s="259"/>
      <c r="D413" s="261"/>
      <c r="E413" s="256"/>
      <c r="F413" s="256"/>
      <c r="G413" s="256"/>
      <c r="H413" s="262"/>
      <c r="I413" s="262"/>
      <c r="J413" s="263"/>
      <c r="K413" s="263"/>
      <c r="L413" s="263"/>
      <c r="M413" s="263"/>
      <c r="N413" s="263"/>
      <c r="O413" s="263"/>
      <c r="P413" s="263"/>
      <c r="Q413" s="263"/>
      <c r="R413" s="263"/>
      <c r="S413" s="263"/>
      <c r="T413" s="263"/>
      <c r="U413" s="263"/>
      <c r="V413" s="263"/>
      <c r="W413" s="161"/>
      <c r="X413" s="161"/>
      <c r="Y413" s="161"/>
      <c r="Z413" s="162"/>
      <c r="AA413" s="161"/>
      <c r="AB413" s="161"/>
      <c r="AC413" s="161"/>
      <c r="AD413" s="162"/>
      <c r="AE413" s="161"/>
      <c r="AF413" s="161"/>
      <c r="AG413" s="161"/>
      <c r="AH413" s="162"/>
      <c r="AI413" s="161"/>
      <c r="AJ413" s="161"/>
      <c r="AK413" s="161"/>
      <c r="AL413" s="162"/>
      <c r="AM413" s="161"/>
      <c r="AN413" s="161"/>
      <c r="AO413" s="161"/>
      <c r="AP413" s="162"/>
      <c r="AQ413" s="161"/>
      <c r="AR413" s="161"/>
      <c r="AS413" s="161"/>
      <c r="AT413" s="162"/>
      <c r="AU413" s="161"/>
      <c r="AV413" s="161"/>
      <c r="AW413" s="161"/>
      <c r="AX413" s="162"/>
      <c r="AY413" s="161"/>
      <c r="AZ413" s="161"/>
      <c r="BA413" s="161"/>
      <c r="BB413" s="162"/>
      <c r="BC413" s="161"/>
      <c r="BD413" s="161"/>
      <c r="BE413" s="161"/>
      <c r="BF413" s="162"/>
      <c r="BG413" s="162"/>
      <c r="BH413" s="162"/>
      <c r="BI413" s="161"/>
      <c r="BJ413" s="162"/>
      <c r="BK413" s="162"/>
      <c r="BL413" s="163"/>
      <c r="BM413" s="163"/>
      <c r="BN413" s="163"/>
      <c r="BO413" s="163"/>
      <c r="BP413" s="163"/>
    </row>
    <row r="414" spans="1:68" ht="15.65" customHeight="1">
      <c r="A414" s="259"/>
      <c r="B414" s="260"/>
      <c r="C414" s="259"/>
      <c r="D414" s="261"/>
      <c r="E414" s="256"/>
      <c r="F414" s="256"/>
      <c r="G414" s="256"/>
      <c r="H414" s="262"/>
      <c r="I414" s="262"/>
      <c r="J414" s="263"/>
      <c r="K414" s="263"/>
      <c r="L414" s="263"/>
      <c r="M414" s="263"/>
      <c r="N414" s="263"/>
      <c r="O414" s="263"/>
      <c r="P414" s="263"/>
      <c r="Q414" s="263"/>
      <c r="R414" s="263"/>
      <c r="S414" s="263"/>
      <c r="T414" s="263"/>
      <c r="U414" s="263"/>
      <c r="V414" s="263"/>
      <c r="W414" s="161"/>
      <c r="X414" s="161"/>
      <c r="Y414" s="161"/>
      <c r="Z414" s="162"/>
      <c r="AA414" s="161"/>
      <c r="AB414" s="161"/>
      <c r="AC414" s="161"/>
      <c r="AD414" s="162"/>
      <c r="AE414" s="161"/>
      <c r="AF414" s="161"/>
      <c r="AG414" s="161"/>
      <c r="AH414" s="162"/>
      <c r="AI414" s="161"/>
      <c r="AJ414" s="161"/>
      <c r="AK414" s="161"/>
      <c r="AL414" s="162"/>
      <c r="AM414" s="161"/>
      <c r="AN414" s="161"/>
      <c r="AO414" s="161"/>
      <c r="AP414" s="162"/>
      <c r="AQ414" s="161"/>
      <c r="AR414" s="161"/>
      <c r="AS414" s="161"/>
      <c r="AT414" s="162"/>
      <c r="AU414" s="161"/>
      <c r="AV414" s="161"/>
      <c r="AW414" s="161"/>
      <c r="AX414" s="162"/>
      <c r="AY414" s="161"/>
      <c r="AZ414" s="161"/>
      <c r="BA414" s="161"/>
      <c r="BB414" s="162"/>
      <c r="BC414" s="161"/>
      <c r="BD414" s="161"/>
      <c r="BE414" s="161"/>
      <c r="BF414" s="162"/>
      <c r="BG414" s="162"/>
      <c r="BH414" s="162"/>
      <c r="BI414" s="161"/>
      <c r="BJ414" s="162"/>
      <c r="BK414" s="162"/>
      <c r="BL414" s="163"/>
      <c r="BM414" s="163"/>
      <c r="BN414" s="163"/>
      <c r="BO414" s="163"/>
      <c r="BP414" s="163"/>
    </row>
    <row r="415" spans="1:68" ht="15.65" customHeight="1">
      <c r="A415" s="259"/>
      <c r="B415" s="260"/>
      <c r="C415" s="259"/>
      <c r="D415" s="261"/>
      <c r="E415" s="256"/>
      <c r="F415" s="256"/>
      <c r="G415" s="256"/>
      <c r="H415" s="262"/>
      <c r="I415" s="262"/>
      <c r="J415" s="263"/>
      <c r="K415" s="263"/>
      <c r="L415" s="263"/>
      <c r="M415" s="263"/>
      <c r="N415" s="263"/>
      <c r="O415" s="263"/>
      <c r="P415" s="263"/>
      <c r="Q415" s="263"/>
      <c r="R415" s="263"/>
      <c r="S415" s="263"/>
      <c r="T415" s="263"/>
      <c r="U415" s="263"/>
      <c r="V415" s="263"/>
      <c r="W415" s="161"/>
      <c r="X415" s="161"/>
      <c r="Y415" s="161"/>
      <c r="Z415" s="162"/>
      <c r="AA415" s="161"/>
      <c r="AB415" s="161"/>
      <c r="AC415" s="161"/>
      <c r="AD415" s="162"/>
      <c r="AE415" s="161"/>
      <c r="AF415" s="161"/>
      <c r="AG415" s="161"/>
      <c r="AH415" s="162"/>
      <c r="AI415" s="161"/>
      <c r="AJ415" s="161"/>
      <c r="AK415" s="161"/>
      <c r="AL415" s="162"/>
      <c r="AM415" s="161"/>
      <c r="AN415" s="161"/>
      <c r="AO415" s="161"/>
      <c r="AP415" s="162"/>
      <c r="AQ415" s="161"/>
      <c r="AR415" s="161"/>
      <c r="AS415" s="161"/>
      <c r="AT415" s="162"/>
      <c r="AU415" s="161"/>
      <c r="AV415" s="161"/>
      <c r="AW415" s="161"/>
      <c r="AX415" s="162"/>
      <c r="AY415" s="161"/>
      <c r="AZ415" s="161"/>
      <c r="BA415" s="161"/>
      <c r="BB415" s="162"/>
      <c r="BC415" s="161"/>
      <c r="BD415" s="161"/>
      <c r="BE415" s="161"/>
      <c r="BF415" s="162"/>
      <c r="BG415" s="162"/>
      <c r="BH415" s="162"/>
      <c r="BI415" s="161"/>
      <c r="BJ415" s="162"/>
      <c r="BK415" s="162"/>
      <c r="BL415" s="163"/>
      <c r="BM415" s="163"/>
      <c r="BN415" s="163"/>
      <c r="BO415" s="163"/>
      <c r="BP415" s="163"/>
    </row>
    <row r="416" spans="1:68" ht="15.65" customHeight="1">
      <c r="A416" s="259"/>
      <c r="B416" s="260"/>
      <c r="C416" s="259"/>
      <c r="D416" s="261"/>
      <c r="E416" s="256"/>
      <c r="F416" s="256"/>
      <c r="G416" s="256"/>
      <c r="H416" s="262"/>
      <c r="I416" s="262"/>
      <c r="J416" s="263"/>
      <c r="K416" s="263"/>
      <c r="L416" s="263"/>
      <c r="M416" s="263"/>
      <c r="N416" s="263"/>
      <c r="O416" s="263"/>
      <c r="P416" s="263"/>
      <c r="Q416" s="263"/>
      <c r="R416" s="263"/>
      <c r="S416" s="263"/>
      <c r="T416" s="263"/>
      <c r="U416" s="263"/>
      <c r="V416" s="263"/>
      <c r="W416" s="161"/>
      <c r="X416" s="161"/>
      <c r="Y416" s="161"/>
      <c r="Z416" s="162"/>
      <c r="AA416" s="161"/>
      <c r="AB416" s="161"/>
      <c r="AC416" s="161"/>
      <c r="AD416" s="162"/>
      <c r="AE416" s="161"/>
      <c r="AF416" s="161"/>
      <c r="AG416" s="161"/>
      <c r="AH416" s="162"/>
      <c r="AI416" s="161"/>
      <c r="AJ416" s="161"/>
      <c r="AK416" s="161"/>
      <c r="AL416" s="162"/>
      <c r="AM416" s="161"/>
      <c r="AN416" s="161"/>
      <c r="AO416" s="161"/>
      <c r="AP416" s="162"/>
      <c r="AQ416" s="161"/>
      <c r="AR416" s="161"/>
      <c r="AS416" s="161"/>
      <c r="AT416" s="162"/>
      <c r="AU416" s="161"/>
      <c r="AV416" s="161"/>
      <c r="AW416" s="161"/>
      <c r="AX416" s="162"/>
      <c r="AY416" s="161"/>
      <c r="AZ416" s="161"/>
      <c r="BA416" s="161"/>
      <c r="BB416" s="162"/>
      <c r="BC416" s="161"/>
      <c r="BD416" s="161"/>
      <c r="BE416" s="161"/>
      <c r="BF416" s="162"/>
      <c r="BG416" s="162"/>
      <c r="BH416" s="162"/>
      <c r="BI416" s="161"/>
      <c r="BJ416" s="162"/>
      <c r="BK416" s="162"/>
      <c r="BL416" s="163"/>
      <c r="BM416" s="163"/>
      <c r="BN416" s="163"/>
      <c r="BO416" s="163"/>
      <c r="BP416" s="163"/>
    </row>
    <row r="417" spans="1:68" ht="15.65" customHeight="1">
      <c r="A417" s="259"/>
      <c r="B417" s="260"/>
      <c r="C417" s="259"/>
      <c r="D417" s="261"/>
      <c r="E417" s="256"/>
      <c r="F417" s="256"/>
      <c r="G417" s="256"/>
      <c r="H417" s="262"/>
      <c r="I417" s="262"/>
      <c r="J417" s="263"/>
      <c r="K417" s="263"/>
      <c r="L417" s="263"/>
      <c r="M417" s="263"/>
      <c r="N417" s="263"/>
      <c r="O417" s="263"/>
      <c r="P417" s="263"/>
      <c r="Q417" s="263"/>
      <c r="R417" s="263"/>
      <c r="S417" s="263"/>
      <c r="T417" s="263"/>
      <c r="U417" s="263"/>
      <c r="V417" s="263"/>
      <c r="W417" s="161"/>
      <c r="X417" s="161"/>
      <c r="Y417" s="161"/>
      <c r="Z417" s="162"/>
      <c r="AA417" s="161"/>
      <c r="AB417" s="161"/>
      <c r="AC417" s="161"/>
      <c r="AD417" s="162"/>
      <c r="AE417" s="161"/>
      <c r="AF417" s="161"/>
      <c r="AG417" s="161"/>
      <c r="AH417" s="162"/>
      <c r="AI417" s="161"/>
      <c r="AJ417" s="161"/>
      <c r="AK417" s="161"/>
      <c r="AL417" s="162"/>
      <c r="AM417" s="161"/>
      <c r="AN417" s="161"/>
      <c r="AO417" s="161"/>
      <c r="AP417" s="162"/>
      <c r="AQ417" s="161"/>
      <c r="AR417" s="161"/>
      <c r="AS417" s="161"/>
      <c r="AT417" s="162"/>
      <c r="AU417" s="161"/>
      <c r="AV417" s="161"/>
      <c r="AW417" s="161"/>
      <c r="AX417" s="162"/>
      <c r="AY417" s="161"/>
      <c r="AZ417" s="161"/>
      <c r="BA417" s="161"/>
      <c r="BB417" s="162"/>
      <c r="BC417" s="161"/>
      <c r="BD417" s="161"/>
      <c r="BE417" s="161"/>
      <c r="BF417" s="162"/>
      <c r="BG417" s="162"/>
      <c r="BH417" s="162"/>
      <c r="BI417" s="161"/>
      <c r="BJ417" s="162"/>
      <c r="BK417" s="162"/>
      <c r="BL417" s="163"/>
      <c r="BM417" s="163"/>
      <c r="BN417" s="163"/>
      <c r="BO417" s="163"/>
      <c r="BP417" s="163"/>
    </row>
    <row r="418" spans="1:68" ht="15.65" customHeight="1">
      <c r="A418" s="259"/>
      <c r="B418" s="260"/>
      <c r="C418" s="259"/>
      <c r="D418" s="261"/>
      <c r="E418" s="256"/>
      <c r="F418" s="256"/>
      <c r="G418" s="256"/>
      <c r="H418" s="262"/>
      <c r="I418" s="262"/>
      <c r="J418" s="263"/>
      <c r="K418" s="263"/>
      <c r="L418" s="263"/>
      <c r="M418" s="263"/>
      <c r="N418" s="263"/>
      <c r="O418" s="263"/>
      <c r="P418" s="263"/>
      <c r="Q418" s="263"/>
      <c r="R418" s="263"/>
      <c r="S418" s="263"/>
      <c r="T418" s="263"/>
      <c r="U418" s="263"/>
      <c r="V418" s="263"/>
      <c r="W418" s="161"/>
      <c r="X418" s="161"/>
      <c r="Y418" s="161"/>
      <c r="Z418" s="162"/>
      <c r="AA418" s="161"/>
      <c r="AB418" s="161"/>
      <c r="AC418" s="161"/>
      <c r="AD418" s="162"/>
      <c r="AE418" s="161"/>
      <c r="AF418" s="161"/>
      <c r="AG418" s="161"/>
      <c r="AH418" s="162"/>
      <c r="AI418" s="161"/>
      <c r="AJ418" s="161"/>
      <c r="AK418" s="161"/>
      <c r="AL418" s="162"/>
      <c r="AM418" s="161"/>
      <c r="AN418" s="161"/>
      <c r="AO418" s="161"/>
      <c r="AP418" s="162"/>
      <c r="AQ418" s="161"/>
      <c r="AR418" s="161"/>
      <c r="AS418" s="161"/>
      <c r="AT418" s="162"/>
      <c r="AU418" s="161"/>
      <c r="AV418" s="161"/>
      <c r="AW418" s="161"/>
      <c r="AX418" s="162"/>
      <c r="AY418" s="161"/>
      <c r="AZ418" s="161"/>
      <c r="BA418" s="161"/>
      <c r="BB418" s="162"/>
      <c r="BC418" s="161"/>
      <c r="BD418" s="161"/>
      <c r="BE418" s="161"/>
      <c r="BF418" s="162"/>
      <c r="BG418" s="162"/>
      <c r="BH418" s="162"/>
      <c r="BI418" s="161"/>
      <c r="BJ418" s="162"/>
      <c r="BK418" s="162"/>
      <c r="BL418" s="163"/>
      <c r="BM418" s="163"/>
      <c r="BN418" s="163"/>
      <c r="BO418" s="163"/>
      <c r="BP418" s="163"/>
    </row>
    <row r="419" spans="1:68" ht="15.65" customHeight="1">
      <c r="A419" s="259"/>
      <c r="B419" s="260"/>
      <c r="C419" s="259"/>
      <c r="D419" s="261"/>
      <c r="E419" s="256"/>
      <c r="F419" s="256"/>
      <c r="G419" s="256"/>
      <c r="H419" s="262"/>
      <c r="I419" s="262"/>
      <c r="J419" s="263"/>
      <c r="K419" s="263"/>
      <c r="L419" s="263"/>
      <c r="M419" s="263"/>
      <c r="N419" s="263"/>
      <c r="O419" s="263"/>
      <c r="P419" s="263"/>
      <c r="Q419" s="263"/>
      <c r="R419" s="263"/>
      <c r="S419" s="263"/>
      <c r="T419" s="263"/>
      <c r="U419" s="263"/>
      <c r="V419" s="263"/>
      <c r="W419" s="161"/>
      <c r="X419" s="161"/>
      <c r="Y419" s="161"/>
      <c r="Z419" s="162"/>
      <c r="AA419" s="161"/>
      <c r="AB419" s="161"/>
      <c r="AC419" s="161"/>
      <c r="AD419" s="162"/>
      <c r="AE419" s="161"/>
      <c r="AF419" s="161"/>
      <c r="AG419" s="161"/>
      <c r="AH419" s="162"/>
      <c r="AI419" s="161"/>
      <c r="AJ419" s="161"/>
      <c r="AK419" s="161"/>
      <c r="AL419" s="162"/>
      <c r="AM419" s="161"/>
      <c r="AN419" s="161"/>
      <c r="AO419" s="161"/>
      <c r="AP419" s="162"/>
      <c r="AQ419" s="161"/>
      <c r="AR419" s="161"/>
      <c r="AS419" s="161"/>
      <c r="AT419" s="162"/>
      <c r="AU419" s="161"/>
      <c r="AV419" s="161"/>
      <c r="AW419" s="161"/>
      <c r="AX419" s="162"/>
      <c r="AY419" s="161"/>
      <c r="AZ419" s="161"/>
      <c r="BA419" s="161"/>
      <c r="BB419" s="162"/>
      <c r="BC419" s="161"/>
      <c r="BD419" s="161"/>
      <c r="BE419" s="161"/>
      <c r="BF419" s="162"/>
      <c r="BG419" s="162"/>
      <c r="BH419" s="162"/>
      <c r="BI419" s="161"/>
      <c r="BJ419" s="162"/>
      <c r="BK419" s="162"/>
      <c r="BL419" s="163"/>
      <c r="BM419" s="163"/>
      <c r="BN419" s="163"/>
      <c r="BO419" s="163"/>
      <c r="BP419" s="163"/>
    </row>
    <row r="420" spans="1:68" ht="15.65" customHeight="1">
      <c r="A420" s="259"/>
      <c r="B420" s="260"/>
      <c r="C420" s="259"/>
      <c r="D420" s="261"/>
      <c r="E420" s="256"/>
      <c r="F420" s="256"/>
      <c r="G420" s="256"/>
      <c r="H420" s="262"/>
      <c r="I420" s="262"/>
      <c r="J420" s="263"/>
      <c r="K420" s="263"/>
      <c r="L420" s="263"/>
      <c r="M420" s="263"/>
      <c r="N420" s="263"/>
      <c r="O420" s="263"/>
      <c r="P420" s="263"/>
      <c r="Q420" s="263"/>
      <c r="R420" s="263"/>
      <c r="S420" s="263"/>
      <c r="T420" s="263"/>
      <c r="U420" s="263"/>
      <c r="V420" s="263"/>
      <c r="W420" s="161"/>
      <c r="X420" s="161"/>
      <c r="Y420" s="161"/>
      <c r="Z420" s="162"/>
      <c r="AA420" s="161"/>
      <c r="AB420" s="161"/>
      <c r="AC420" s="161"/>
      <c r="AD420" s="162"/>
      <c r="AE420" s="161"/>
      <c r="AF420" s="161"/>
      <c r="AG420" s="161"/>
      <c r="AH420" s="162"/>
      <c r="AI420" s="161"/>
      <c r="AJ420" s="161"/>
      <c r="AK420" s="161"/>
      <c r="AL420" s="162"/>
      <c r="AM420" s="161"/>
      <c r="AN420" s="161"/>
      <c r="AO420" s="161"/>
      <c r="AP420" s="162"/>
      <c r="AQ420" s="161"/>
      <c r="AR420" s="161"/>
      <c r="AS420" s="161"/>
      <c r="AT420" s="162"/>
      <c r="AU420" s="161"/>
      <c r="AV420" s="161"/>
      <c r="AW420" s="161"/>
      <c r="AX420" s="162"/>
      <c r="AY420" s="161"/>
      <c r="AZ420" s="161"/>
      <c r="BA420" s="161"/>
      <c r="BB420" s="162"/>
      <c r="BC420" s="161"/>
      <c r="BD420" s="161"/>
      <c r="BE420" s="161"/>
      <c r="BF420" s="162"/>
      <c r="BG420" s="162"/>
      <c r="BH420" s="162"/>
      <c r="BI420" s="161"/>
      <c r="BJ420" s="162"/>
      <c r="BK420" s="162"/>
      <c r="BL420" s="163"/>
      <c r="BM420" s="163"/>
      <c r="BN420" s="163"/>
      <c r="BO420" s="163"/>
      <c r="BP420" s="163"/>
    </row>
    <row r="421" spans="1:68" ht="15.65" customHeight="1">
      <c r="A421" s="259"/>
      <c r="B421" s="260"/>
      <c r="C421" s="259"/>
      <c r="D421" s="261"/>
      <c r="E421" s="256"/>
      <c r="F421" s="256"/>
      <c r="G421" s="256"/>
      <c r="H421" s="262"/>
      <c r="I421" s="262"/>
      <c r="J421" s="263"/>
      <c r="K421" s="263"/>
      <c r="L421" s="263"/>
      <c r="M421" s="263"/>
      <c r="N421" s="263"/>
      <c r="O421" s="263"/>
      <c r="P421" s="263"/>
      <c r="Q421" s="263"/>
      <c r="R421" s="263"/>
      <c r="S421" s="263"/>
      <c r="T421" s="263"/>
      <c r="U421" s="263"/>
      <c r="V421" s="263"/>
      <c r="W421" s="161"/>
      <c r="X421" s="161"/>
      <c r="Y421" s="161"/>
      <c r="Z421" s="162"/>
      <c r="AA421" s="161"/>
      <c r="AB421" s="161"/>
      <c r="AC421" s="161"/>
      <c r="AD421" s="162"/>
      <c r="AE421" s="161"/>
      <c r="AF421" s="161"/>
      <c r="AG421" s="161"/>
      <c r="AH421" s="162"/>
      <c r="AI421" s="161"/>
      <c r="AJ421" s="161"/>
      <c r="AK421" s="161"/>
      <c r="AL421" s="162"/>
      <c r="AM421" s="161"/>
      <c r="AN421" s="161"/>
      <c r="AO421" s="161"/>
      <c r="AP421" s="162"/>
      <c r="AQ421" s="161"/>
      <c r="AR421" s="161"/>
      <c r="AS421" s="161"/>
      <c r="AT421" s="162"/>
      <c r="AU421" s="161"/>
      <c r="AV421" s="161"/>
      <c r="AW421" s="161"/>
      <c r="AX421" s="162"/>
      <c r="AY421" s="161"/>
      <c r="AZ421" s="161"/>
      <c r="BA421" s="161"/>
      <c r="BB421" s="162"/>
      <c r="BC421" s="161"/>
      <c r="BD421" s="161"/>
      <c r="BE421" s="161"/>
      <c r="BF421" s="162"/>
      <c r="BG421" s="162"/>
      <c r="BH421" s="162"/>
      <c r="BI421" s="161"/>
      <c r="BJ421" s="162"/>
      <c r="BK421" s="162"/>
      <c r="BL421" s="163"/>
      <c r="BM421" s="163"/>
      <c r="BN421" s="163"/>
      <c r="BO421" s="163"/>
      <c r="BP421" s="163"/>
    </row>
    <row r="422" spans="1:68" ht="15.65" customHeight="1">
      <c r="A422" s="259"/>
      <c r="B422" s="260"/>
      <c r="C422" s="259"/>
      <c r="D422" s="261"/>
      <c r="E422" s="256"/>
      <c r="F422" s="256"/>
      <c r="G422" s="256"/>
      <c r="H422" s="262"/>
      <c r="I422" s="262"/>
      <c r="J422" s="263"/>
      <c r="K422" s="263"/>
      <c r="L422" s="263"/>
      <c r="M422" s="263"/>
      <c r="N422" s="263"/>
      <c r="O422" s="263"/>
      <c r="P422" s="263"/>
      <c r="Q422" s="263"/>
      <c r="R422" s="263"/>
      <c r="S422" s="263"/>
      <c r="T422" s="263"/>
      <c r="U422" s="263"/>
      <c r="V422" s="263"/>
      <c r="W422" s="161"/>
      <c r="X422" s="161"/>
      <c r="Y422" s="161"/>
      <c r="Z422" s="162"/>
      <c r="AA422" s="161"/>
      <c r="AB422" s="161"/>
      <c r="AC422" s="161"/>
      <c r="AD422" s="162"/>
      <c r="AE422" s="161"/>
      <c r="AF422" s="161"/>
      <c r="AG422" s="161"/>
      <c r="AH422" s="162"/>
      <c r="AI422" s="161"/>
      <c r="AJ422" s="161"/>
      <c r="AK422" s="161"/>
      <c r="AL422" s="162"/>
      <c r="AM422" s="161"/>
      <c r="AN422" s="161"/>
      <c r="AO422" s="161"/>
      <c r="AP422" s="162"/>
      <c r="AQ422" s="161"/>
      <c r="AR422" s="161"/>
      <c r="AS422" s="161"/>
      <c r="AT422" s="162"/>
      <c r="AU422" s="161"/>
      <c r="AV422" s="161"/>
      <c r="AW422" s="161"/>
      <c r="AX422" s="162"/>
      <c r="AY422" s="161"/>
      <c r="AZ422" s="161"/>
      <c r="BA422" s="161"/>
      <c r="BB422" s="162"/>
      <c r="BC422" s="161"/>
      <c r="BD422" s="161"/>
      <c r="BE422" s="161"/>
      <c r="BF422" s="162"/>
      <c r="BG422" s="162"/>
      <c r="BH422" s="162"/>
      <c r="BI422" s="161"/>
      <c r="BJ422" s="162"/>
      <c r="BK422" s="162"/>
      <c r="BL422" s="163"/>
      <c r="BM422" s="163"/>
      <c r="BN422" s="163"/>
      <c r="BO422" s="163"/>
      <c r="BP422" s="163"/>
    </row>
    <row r="423" spans="1:68" ht="15.65" customHeight="1">
      <c r="A423" s="259"/>
      <c r="B423" s="260"/>
      <c r="C423" s="259"/>
      <c r="D423" s="261"/>
      <c r="E423" s="256"/>
      <c r="F423" s="256"/>
      <c r="G423" s="256"/>
      <c r="H423" s="262"/>
      <c r="I423" s="262"/>
      <c r="J423" s="263"/>
      <c r="K423" s="263"/>
      <c r="L423" s="263"/>
      <c r="M423" s="263"/>
      <c r="N423" s="263"/>
      <c r="O423" s="263"/>
      <c r="P423" s="263"/>
      <c r="Q423" s="263"/>
      <c r="R423" s="263"/>
      <c r="S423" s="263"/>
      <c r="T423" s="263"/>
      <c r="U423" s="263"/>
      <c r="V423" s="263"/>
      <c r="W423" s="161"/>
      <c r="X423" s="161"/>
      <c r="Y423" s="161"/>
      <c r="Z423" s="162"/>
      <c r="AA423" s="161"/>
      <c r="AB423" s="161"/>
      <c r="AC423" s="161"/>
      <c r="AD423" s="162"/>
      <c r="AE423" s="161"/>
      <c r="AF423" s="161"/>
      <c r="AG423" s="161"/>
      <c r="AH423" s="162"/>
      <c r="AI423" s="161"/>
      <c r="AJ423" s="161"/>
      <c r="AK423" s="161"/>
      <c r="AL423" s="162"/>
      <c r="AM423" s="161"/>
      <c r="AN423" s="161"/>
      <c r="AO423" s="161"/>
      <c r="AP423" s="162"/>
      <c r="AQ423" s="161"/>
      <c r="AR423" s="161"/>
      <c r="AS423" s="161"/>
      <c r="AT423" s="162"/>
      <c r="AU423" s="161"/>
      <c r="AV423" s="161"/>
      <c r="AW423" s="161"/>
      <c r="AX423" s="162"/>
      <c r="AY423" s="161"/>
      <c r="AZ423" s="161"/>
      <c r="BA423" s="161"/>
      <c r="BB423" s="162"/>
      <c r="BC423" s="161"/>
      <c r="BD423" s="161"/>
      <c r="BE423" s="161"/>
      <c r="BF423" s="162"/>
      <c r="BG423" s="162"/>
      <c r="BH423" s="162"/>
      <c r="BI423" s="161"/>
      <c r="BJ423" s="162"/>
      <c r="BK423" s="162"/>
      <c r="BL423" s="163"/>
      <c r="BM423" s="163"/>
      <c r="BN423" s="163"/>
      <c r="BO423" s="163"/>
      <c r="BP423" s="163"/>
    </row>
    <row r="424" spans="1:68" ht="15.65" customHeight="1">
      <c r="A424" s="259"/>
      <c r="B424" s="260"/>
      <c r="C424" s="259"/>
      <c r="D424" s="261"/>
      <c r="E424" s="256"/>
      <c r="F424" s="256"/>
      <c r="G424" s="256"/>
      <c r="H424" s="262"/>
      <c r="I424" s="262"/>
      <c r="J424" s="263"/>
      <c r="K424" s="263"/>
      <c r="L424" s="263"/>
      <c r="M424" s="263"/>
      <c r="N424" s="263"/>
      <c r="O424" s="263"/>
      <c r="P424" s="263"/>
      <c r="Q424" s="263"/>
      <c r="R424" s="263"/>
      <c r="S424" s="263"/>
      <c r="T424" s="263"/>
      <c r="U424" s="263"/>
      <c r="V424" s="263"/>
      <c r="W424" s="161"/>
      <c r="X424" s="161"/>
      <c r="Y424" s="161"/>
      <c r="Z424" s="162"/>
      <c r="AA424" s="161"/>
      <c r="AB424" s="161"/>
      <c r="AC424" s="161"/>
      <c r="AD424" s="162"/>
      <c r="AE424" s="161"/>
      <c r="AF424" s="161"/>
      <c r="AG424" s="161"/>
      <c r="AH424" s="162"/>
      <c r="AI424" s="161"/>
      <c r="AJ424" s="161"/>
      <c r="AK424" s="161"/>
      <c r="AL424" s="162"/>
      <c r="AM424" s="161"/>
      <c r="AN424" s="161"/>
      <c r="AO424" s="161"/>
      <c r="AP424" s="162"/>
      <c r="AQ424" s="161"/>
      <c r="AR424" s="161"/>
      <c r="AS424" s="161"/>
      <c r="AT424" s="162"/>
      <c r="AU424" s="161"/>
      <c r="AV424" s="161"/>
      <c r="AW424" s="161"/>
      <c r="AX424" s="162"/>
      <c r="AY424" s="161"/>
      <c r="AZ424" s="161"/>
      <c r="BA424" s="161"/>
      <c r="BB424" s="162"/>
      <c r="BC424" s="161"/>
      <c r="BD424" s="161"/>
      <c r="BE424" s="161"/>
      <c r="BF424" s="162"/>
      <c r="BG424" s="162"/>
      <c r="BH424" s="162"/>
      <c r="BI424" s="161"/>
      <c r="BJ424" s="162"/>
      <c r="BK424" s="162"/>
      <c r="BL424" s="163"/>
      <c r="BM424" s="163"/>
      <c r="BN424" s="163"/>
      <c r="BO424" s="163"/>
      <c r="BP424" s="163"/>
    </row>
    <row r="425" spans="1:68" ht="15.65" customHeight="1">
      <c r="A425" s="259"/>
      <c r="B425" s="260"/>
      <c r="C425" s="259"/>
      <c r="D425" s="261"/>
      <c r="E425" s="256"/>
      <c r="F425" s="256"/>
      <c r="G425" s="256"/>
      <c r="H425" s="262"/>
      <c r="I425" s="262"/>
      <c r="J425" s="263"/>
      <c r="K425" s="263"/>
      <c r="L425" s="263"/>
      <c r="M425" s="263"/>
      <c r="N425" s="263"/>
      <c r="O425" s="263"/>
      <c r="P425" s="263"/>
      <c r="Q425" s="263"/>
      <c r="R425" s="263"/>
      <c r="S425" s="263"/>
      <c r="T425" s="263"/>
      <c r="U425" s="263"/>
      <c r="V425" s="263"/>
      <c r="W425" s="161"/>
      <c r="X425" s="161"/>
      <c r="Y425" s="161"/>
      <c r="Z425" s="162"/>
      <c r="AA425" s="161"/>
      <c r="AB425" s="161"/>
      <c r="AC425" s="161"/>
      <c r="AD425" s="162"/>
      <c r="AE425" s="161"/>
      <c r="AF425" s="161"/>
      <c r="AG425" s="161"/>
      <c r="AH425" s="162"/>
      <c r="AI425" s="161"/>
      <c r="AJ425" s="161"/>
      <c r="AK425" s="161"/>
      <c r="AL425" s="162"/>
      <c r="AM425" s="161"/>
      <c r="AN425" s="161"/>
      <c r="AO425" s="161"/>
      <c r="AP425" s="162"/>
      <c r="AQ425" s="161"/>
      <c r="AR425" s="161"/>
      <c r="AS425" s="161"/>
      <c r="AT425" s="162"/>
      <c r="AU425" s="161"/>
      <c r="AV425" s="161"/>
      <c r="AW425" s="161"/>
      <c r="AX425" s="162"/>
      <c r="AY425" s="161"/>
      <c r="AZ425" s="161"/>
      <c r="BA425" s="161"/>
      <c r="BB425" s="162"/>
      <c r="BC425" s="161"/>
      <c r="BD425" s="161"/>
      <c r="BE425" s="161"/>
      <c r="BF425" s="162"/>
      <c r="BG425" s="162"/>
      <c r="BH425" s="162"/>
      <c r="BI425" s="161"/>
      <c r="BJ425" s="162"/>
      <c r="BK425" s="162"/>
      <c r="BL425" s="163"/>
      <c r="BM425" s="163"/>
      <c r="BN425" s="163"/>
      <c r="BO425" s="163"/>
      <c r="BP425" s="163"/>
    </row>
    <row r="426" spans="1:68" ht="15.65" customHeight="1">
      <c r="A426" s="259"/>
      <c r="B426" s="260"/>
      <c r="C426" s="259"/>
      <c r="D426" s="261"/>
      <c r="E426" s="256"/>
      <c r="F426" s="256"/>
      <c r="G426" s="256"/>
      <c r="H426" s="262"/>
      <c r="I426" s="262"/>
      <c r="J426" s="263"/>
      <c r="K426" s="263"/>
      <c r="L426" s="263"/>
      <c r="M426" s="263"/>
      <c r="N426" s="263"/>
      <c r="O426" s="263"/>
      <c r="P426" s="263"/>
      <c r="Q426" s="263"/>
      <c r="R426" s="263"/>
      <c r="S426" s="263"/>
      <c r="T426" s="263"/>
      <c r="U426" s="263"/>
      <c r="V426" s="263"/>
      <c r="W426" s="161"/>
      <c r="X426" s="161"/>
      <c r="Y426" s="161"/>
      <c r="Z426" s="162"/>
      <c r="AA426" s="161"/>
      <c r="AB426" s="161"/>
      <c r="AC426" s="161"/>
      <c r="AD426" s="162"/>
      <c r="AE426" s="161"/>
      <c r="AF426" s="161"/>
      <c r="AG426" s="161"/>
      <c r="AH426" s="162"/>
      <c r="AI426" s="161"/>
      <c r="AJ426" s="161"/>
      <c r="AK426" s="161"/>
      <c r="AL426" s="162"/>
      <c r="AM426" s="161"/>
      <c r="AN426" s="161"/>
      <c r="AO426" s="161"/>
      <c r="AP426" s="162"/>
      <c r="AQ426" s="161"/>
      <c r="AR426" s="161"/>
      <c r="AS426" s="161"/>
      <c r="AT426" s="162"/>
      <c r="AU426" s="161"/>
      <c r="AV426" s="161"/>
      <c r="AW426" s="161"/>
      <c r="AX426" s="162"/>
      <c r="AY426" s="161"/>
      <c r="AZ426" s="161"/>
      <c r="BA426" s="161"/>
      <c r="BB426" s="162"/>
      <c r="BC426" s="161"/>
      <c r="BD426" s="161"/>
      <c r="BE426" s="161"/>
      <c r="BF426" s="162"/>
      <c r="BG426" s="162"/>
      <c r="BH426" s="162"/>
      <c r="BI426" s="161"/>
      <c r="BJ426" s="162"/>
      <c r="BK426" s="162"/>
      <c r="BL426" s="163"/>
      <c r="BM426" s="163"/>
      <c r="BN426" s="163"/>
      <c r="BO426" s="163"/>
      <c r="BP426" s="163"/>
    </row>
    <row r="427" spans="1:68" ht="15.65" customHeight="1">
      <c r="A427" s="259"/>
      <c r="B427" s="260"/>
      <c r="C427" s="259"/>
      <c r="D427" s="261"/>
      <c r="E427" s="256"/>
      <c r="F427" s="256"/>
      <c r="G427" s="256"/>
      <c r="H427" s="262"/>
      <c r="I427" s="262"/>
      <c r="J427" s="263"/>
      <c r="K427" s="263"/>
      <c r="L427" s="263"/>
      <c r="M427" s="263"/>
      <c r="N427" s="263"/>
      <c r="O427" s="263"/>
      <c r="P427" s="263"/>
      <c r="Q427" s="263"/>
      <c r="R427" s="263"/>
      <c r="S427" s="263"/>
      <c r="T427" s="263"/>
      <c r="U427" s="263"/>
      <c r="V427" s="263"/>
      <c r="W427" s="161"/>
      <c r="X427" s="161"/>
      <c r="Y427" s="161"/>
      <c r="Z427" s="162"/>
      <c r="AA427" s="161"/>
      <c r="AB427" s="161"/>
      <c r="AC427" s="161"/>
      <c r="AD427" s="162"/>
      <c r="AE427" s="161"/>
      <c r="AF427" s="161"/>
      <c r="AG427" s="161"/>
      <c r="AH427" s="162"/>
      <c r="AI427" s="161"/>
      <c r="AJ427" s="161"/>
      <c r="AK427" s="161"/>
      <c r="AL427" s="162"/>
      <c r="AM427" s="161"/>
      <c r="AN427" s="161"/>
      <c r="AO427" s="161"/>
      <c r="AP427" s="162"/>
      <c r="AQ427" s="161"/>
      <c r="AR427" s="161"/>
      <c r="AS427" s="161"/>
      <c r="AT427" s="162"/>
      <c r="AU427" s="161"/>
      <c r="AV427" s="161"/>
      <c r="AW427" s="161"/>
      <c r="AX427" s="162"/>
      <c r="AY427" s="161"/>
      <c r="AZ427" s="161"/>
      <c r="BA427" s="161"/>
      <c r="BB427" s="162"/>
      <c r="BC427" s="161"/>
      <c r="BD427" s="161"/>
      <c r="BE427" s="161"/>
      <c r="BF427" s="162"/>
      <c r="BG427" s="162"/>
      <c r="BH427" s="162"/>
      <c r="BI427" s="161"/>
      <c r="BJ427" s="162"/>
      <c r="BK427" s="162"/>
      <c r="BL427" s="163"/>
      <c r="BM427" s="163"/>
      <c r="BN427" s="163"/>
      <c r="BO427" s="163"/>
      <c r="BP427" s="163"/>
    </row>
    <row r="428" spans="1:68" ht="15.65" customHeight="1">
      <c r="A428" s="259"/>
      <c r="B428" s="260"/>
      <c r="C428" s="259"/>
      <c r="D428" s="261"/>
      <c r="E428" s="256"/>
      <c r="F428" s="256"/>
      <c r="G428" s="256"/>
      <c r="H428" s="262"/>
      <c r="I428" s="262"/>
      <c r="J428" s="263"/>
      <c r="K428" s="263"/>
      <c r="L428" s="263"/>
      <c r="M428" s="263"/>
      <c r="N428" s="263"/>
      <c r="O428" s="263"/>
      <c r="P428" s="263"/>
      <c r="Q428" s="263"/>
      <c r="R428" s="263"/>
      <c r="S428" s="263"/>
      <c r="T428" s="263"/>
      <c r="U428" s="263"/>
      <c r="V428" s="263"/>
      <c r="W428" s="161"/>
      <c r="X428" s="161"/>
      <c r="Y428" s="161"/>
      <c r="Z428" s="162"/>
      <c r="AA428" s="161"/>
      <c r="AB428" s="161"/>
      <c r="AC428" s="161"/>
      <c r="AD428" s="162"/>
      <c r="AE428" s="161"/>
      <c r="AF428" s="161"/>
      <c r="AG428" s="161"/>
      <c r="AH428" s="162"/>
      <c r="AI428" s="161"/>
      <c r="AJ428" s="161"/>
      <c r="AK428" s="161"/>
      <c r="AL428" s="162"/>
      <c r="AM428" s="161"/>
      <c r="AN428" s="161"/>
      <c r="AO428" s="161"/>
      <c r="AP428" s="162"/>
      <c r="AQ428" s="161"/>
      <c r="AR428" s="161"/>
      <c r="AS428" s="161"/>
      <c r="AT428" s="162"/>
      <c r="AU428" s="161"/>
      <c r="AV428" s="161"/>
      <c r="AW428" s="161"/>
      <c r="AX428" s="162"/>
      <c r="AY428" s="161"/>
      <c r="AZ428" s="161"/>
      <c r="BA428" s="161"/>
      <c r="BB428" s="162"/>
      <c r="BC428" s="161"/>
      <c r="BD428" s="161"/>
      <c r="BE428" s="161"/>
      <c r="BF428" s="162"/>
      <c r="BG428" s="162"/>
      <c r="BH428" s="162"/>
      <c r="BI428" s="161"/>
      <c r="BJ428" s="162"/>
      <c r="BK428" s="162"/>
      <c r="BL428" s="163"/>
      <c r="BM428" s="163"/>
      <c r="BN428" s="163"/>
      <c r="BO428" s="163"/>
      <c r="BP428" s="163"/>
    </row>
    <row r="429" spans="1:68" ht="15.65" customHeight="1">
      <c r="A429" s="259"/>
      <c r="B429" s="260"/>
      <c r="C429" s="259"/>
      <c r="D429" s="261"/>
      <c r="E429" s="256"/>
      <c r="F429" s="256"/>
      <c r="G429" s="256"/>
      <c r="H429" s="262"/>
      <c r="I429" s="262"/>
      <c r="J429" s="263"/>
      <c r="K429" s="263"/>
      <c r="L429" s="263"/>
      <c r="M429" s="263"/>
      <c r="N429" s="263"/>
      <c r="O429" s="263"/>
      <c r="P429" s="263"/>
      <c r="Q429" s="263"/>
      <c r="R429" s="263"/>
      <c r="S429" s="263"/>
      <c r="T429" s="263"/>
      <c r="U429" s="263"/>
      <c r="V429" s="263"/>
      <c r="W429" s="161"/>
      <c r="X429" s="161"/>
      <c r="Y429" s="161"/>
      <c r="Z429" s="162"/>
      <c r="AA429" s="161"/>
      <c r="AB429" s="161"/>
      <c r="AC429" s="161"/>
      <c r="AD429" s="162"/>
      <c r="AE429" s="161"/>
      <c r="AF429" s="161"/>
      <c r="AG429" s="161"/>
      <c r="AH429" s="162"/>
      <c r="AI429" s="161"/>
      <c r="AJ429" s="161"/>
      <c r="AK429" s="161"/>
      <c r="AL429" s="162"/>
      <c r="AM429" s="161"/>
      <c r="AN429" s="161"/>
      <c r="AO429" s="161"/>
      <c r="AP429" s="162"/>
      <c r="AQ429" s="161"/>
      <c r="AR429" s="161"/>
      <c r="AS429" s="161"/>
      <c r="AT429" s="162"/>
      <c r="AU429" s="161"/>
      <c r="AV429" s="161"/>
      <c r="AW429" s="161"/>
      <c r="AX429" s="162"/>
      <c r="AY429" s="161"/>
      <c r="AZ429" s="161"/>
      <c r="BA429" s="161"/>
      <c r="BB429" s="162"/>
      <c r="BC429" s="161"/>
      <c r="BD429" s="161"/>
      <c r="BE429" s="161"/>
      <c r="BF429" s="162"/>
      <c r="BG429" s="162"/>
      <c r="BH429" s="162"/>
      <c r="BI429" s="161"/>
      <c r="BJ429" s="162"/>
      <c r="BK429" s="162"/>
      <c r="BL429" s="163"/>
      <c r="BM429" s="163"/>
      <c r="BN429" s="163"/>
      <c r="BO429" s="163"/>
      <c r="BP429" s="163"/>
    </row>
    <row r="430" spans="1:68" ht="15.65" customHeight="1">
      <c r="A430" s="259"/>
      <c r="B430" s="260"/>
      <c r="C430" s="259"/>
      <c r="D430" s="261"/>
      <c r="E430" s="256"/>
      <c r="F430" s="256"/>
      <c r="G430" s="256"/>
      <c r="H430" s="262"/>
      <c r="I430" s="262"/>
      <c r="J430" s="263"/>
      <c r="K430" s="263"/>
      <c r="L430" s="263"/>
      <c r="M430" s="263"/>
      <c r="N430" s="263"/>
      <c r="O430" s="263"/>
      <c r="P430" s="263"/>
      <c r="Q430" s="263"/>
      <c r="R430" s="263"/>
      <c r="S430" s="263"/>
      <c r="T430" s="263"/>
      <c r="U430" s="263"/>
      <c r="V430" s="263"/>
      <c r="W430" s="161"/>
      <c r="X430" s="161"/>
      <c r="Y430" s="161"/>
      <c r="Z430" s="162"/>
      <c r="AA430" s="161"/>
      <c r="AB430" s="161"/>
      <c r="AC430" s="161"/>
      <c r="AD430" s="162"/>
      <c r="AE430" s="161"/>
      <c r="AF430" s="161"/>
      <c r="AG430" s="161"/>
      <c r="AH430" s="162"/>
      <c r="AI430" s="161"/>
      <c r="AJ430" s="161"/>
      <c r="AK430" s="161"/>
      <c r="AL430" s="162"/>
      <c r="AM430" s="161"/>
      <c r="AN430" s="161"/>
      <c r="AO430" s="161"/>
      <c r="AP430" s="162"/>
      <c r="AQ430" s="161"/>
      <c r="AR430" s="161"/>
      <c r="AS430" s="161"/>
      <c r="AT430" s="162"/>
      <c r="AU430" s="161"/>
      <c r="AV430" s="161"/>
      <c r="AW430" s="161"/>
      <c r="AX430" s="162"/>
      <c r="AY430" s="161"/>
      <c r="AZ430" s="161"/>
      <c r="BA430" s="161"/>
      <c r="BB430" s="162"/>
      <c r="BC430" s="161"/>
      <c r="BD430" s="161"/>
      <c r="BE430" s="161"/>
      <c r="BF430" s="162"/>
      <c r="BG430" s="162"/>
      <c r="BH430" s="162"/>
      <c r="BI430" s="161"/>
      <c r="BJ430" s="162"/>
      <c r="BK430" s="162"/>
      <c r="BL430" s="163"/>
      <c r="BM430" s="163"/>
      <c r="BN430" s="163"/>
      <c r="BO430" s="163"/>
      <c r="BP430" s="163"/>
    </row>
    <row r="431" spans="1:68" ht="15.65" customHeight="1">
      <c r="A431" s="259"/>
      <c r="B431" s="260"/>
      <c r="C431" s="259"/>
      <c r="D431" s="261"/>
      <c r="E431" s="256"/>
      <c r="F431" s="256"/>
      <c r="G431" s="256"/>
      <c r="H431" s="262"/>
      <c r="I431" s="262"/>
      <c r="J431" s="263"/>
      <c r="K431" s="263"/>
      <c r="L431" s="263"/>
      <c r="M431" s="263"/>
      <c r="N431" s="263"/>
      <c r="O431" s="263"/>
      <c r="P431" s="263"/>
      <c r="Q431" s="263"/>
      <c r="R431" s="263"/>
      <c r="S431" s="263"/>
      <c r="T431" s="263"/>
      <c r="U431" s="263"/>
      <c r="V431" s="263"/>
      <c r="W431" s="161"/>
      <c r="X431" s="161"/>
      <c r="Y431" s="161"/>
      <c r="Z431" s="162"/>
      <c r="AA431" s="161"/>
      <c r="AB431" s="161"/>
      <c r="AC431" s="161"/>
      <c r="AD431" s="162"/>
      <c r="AE431" s="161"/>
      <c r="AF431" s="161"/>
      <c r="AG431" s="161"/>
      <c r="AH431" s="162"/>
      <c r="AI431" s="161"/>
      <c r="AJ431" s="161"/>
      <c r="AK431" s="161"/>
      <c r="AL431" s="162"/>
      <c r="AM431" s="161"/>
      <c r="AN431" s="161"/>
      <c r="AO431" s="161"/>
      <c r="AP431" s="162"/>
      <c r="AQ431" s="161"/>
      <c r="AR431" s="161"/>
      <c r="AS431" s="161"/>
      <c r="AT431" s="162"/>
      <c r="AU431" s="161"/>
      <c r="AV431" s="161"/>
      <c r="AW431" s="161"/>
      <c r="AX431" s="162"/>
      <c r="AY431" s="161"/>
      <c r="AZ431" s="161"/>
      <c r="BA431" s="161"/>
      <c r="BB431" s="162"/>
      <c r="BC431" s="161"/>
      <c r="BD431" s="161"/>
      <c r="BE431" s="161"/>
      <c r="BF431" s="162"/>
      <c r="BG431" s="162"/>
      <c r="BH431" s="162"/>
      <c r="BI431" s="161"/>
      <c r="BJ431" s="162"/>
      <c r="BK431" s="162"/>
      <c r="BL431" s="163"/>
      <c r="BM431" s="163"/>
      <c r="BN431" s="163"/>
      <c r="BO431" s="163"/>
      <c r="BP431" s="163"/>
    </row>
    <row r="432" spans="1:68" ht="15.65" customHeight="1">
      <c r="A432" s="259"/>
      <c r="B432" s="260"/>
      <c r="C432" s="259"/>
      <c r="D432" s="261"/>
      <c r="E432" s="256"/>
      <c r="F432" s="256"/>
      <c r="G432" s="256"/>
      <c r="H432" s="262"/>
      <c r="I432" s="262"/>
      <c r="J432" s="263"/>
      <c r="K432" s="263"/>
      <c r="L432" s="263"/>
      <c r="M432" s="263"/>
      <c r="N432" s="263"/>
      <c r="O432" s="263"/>
      <c r="P432" s="263"/>
      <c r="Q432" s="263"/>
      <c r="R432" s="263"/>
      <c r="S432" s="263"/>
      <c r="T432" s="263"/>
      <c r="U432" s="263"/>
      <c r="V432" s="263"/>
      <c r="W432" s="161"/>
      <c r="X432" s="161"/>
      <c r="Y432" s="161"/>
      <c r="Z432" s="162"/>
      <c r="AA432" s="161"/>
      <c r="AB432" s="161"/>
      <c r="AC432" s="161"/>
      <c r="AD432" s="162"/>
      <c r="AE432" s="161"/>
      <c r="AF432" s="161"/>
      <c r="AG432" s="161"/>
      <c r="AH432" s="162"/>
      <c r="AI432" s="161"/>
      <c r="AJ432" s="161"/>
      <c r="AK432" s="161"/>
      <c r="AL432" s="162"/>
      <c r="AM432" s="161"/>
      <c r="AN432" s="161"/>
      <c r="AO432" s="161"/>
      <c r="AP432" s="162"/>
      <c r="AQ432" s="161"/>
      <c r="AR432" s="161"/>
      <c r="AS432" s="161"/>
      <c r="AT432" s="162"/>
      <c r="AU432" s="161"/>
      <c r="AV432" s="161"/>
      <c r="AW432" s="161"/>
      <c r="AX432" s="162"/>
      <c r="AY432" s="161"/>
      <c r="AZ432" s="161"/>
      <c r="BA432" s="161"/>
      <c r="BB432" s="162"/>
      <c r="BC432" s="161"/>
      <c r="BD432" s="161"/>
      <c r="BE432" s="161"/>
      <c r="BF432" s="162"/>
      <c r="BG432" s="162"/>
      <c r="BH432" s="162"/>
      <c r="BI432" s="161"/>
      <c r="BJ432" s="162"/>
      <c r="BK432" s="162"/>
      <c r="BL432" s="163"/>
      <c r="BM432" s="163"/>
      <c r="BN432" s="163"/>
      <c r="BO432" s="163"/>
      <c r="BP432" s="163"/>
    </row>
    <row r="433" spans="1:68" ht="15.65" customHeight="1">
      <c r="A433" s="259"/>
      <c r="B433" s="260"/>
      <c r="C433" s="259"/>
      <c r="D433" s="261"/>
      <c r="E433" s="256"/>
      <c r="F433" s="256"/>
      <c r="G433" s="256"/>
      <c r="H433" s="262"/>
      <c r="I433" s="262"/>
      <c r="J433" s="263"/>
      <c r="K433" s="263"/>
      <c r="L433" s="263"/>
      <c r="M433" s="263"/>
      <c r="N433" s="263"/>
      <c r="O433" s="263"/>
      <c r="P433" s="263"/>
      <c r="Q433" s="263"/>
      <c r="R433" s="263"/>
      <c r="S433" s="263"/>
      <c r="T433" s="263"/>
      <c r="U433" s="263"/>
      <c r="V433" s="263"/>
      <c r="W433" s="161"/>
      <c r="X433" s="161"/>
      <c r="Y433" s="161"/>
      <c r="Z433" s="162"/>
      <c r="AA433" s="161"/>
      <c r="AB433" s="161"/>
      <c r="AC433" s="161"/>
      <c r="AD433" s="162"/>
      <c r="AE433" s="161"/>
      <c r="AF433" s="161"/>
      <c r="AG433" s="161"/>
      <c r="AH433" s="162"/>
      <c r="AI433" s="161"/>
      <c r="AJ433" s="161"/>
      <c r="AK433" s="161"/>
      <c r="AL433" s="162"/>
      <c r="AM433" s="161"/>
      <c r="AN433" s="161"/>
      <c r="AO433" s="161"/>
      <c r="AP433" s="162"/>
      <c r="AQ433" s="161"/>
      <c r="AR433" s="161"/>
      <c r="AS433" s="161"/>
      <c r="AT433" s="162"/>
      <c r="AU433" s="161"/>
      <c r="AV433" s="161"/>
      <c r="AW433" s="161"/>
      <c r="AX433" s="162"/>
      <c r="AY433" s="161"/>
      <c r="AZ433" s="161"/>
      <c r="BA433" s="161"/>
      <c r="BB433" s="162"/>
      <c r="BC433" s="161"/>
      <c r="BD433" s="161"/>
      <c r="BE433" s="161"/>
      <c r="BF433" s="162"/>
      <c r="BG433" s="162"/>
      <c r="BH433" s="162"/>
      <c r="BI433" s="161"/>
      <c r="BJ433" s="162"/>
      <c r="BK433" s="162"/>
      <c r="BL433" s="163"/>
      <c r="BM433" s="163"/>
      <c r="BN433" s="163"/>
      <c r="BO433" s="163"/>
      <c r="BP433" s="163"/>
    </row>
    <row r="434" spans="1:68" ht="15.65" customHeight="1">
      <c r="A434" s="259"/>
      <c r="B434" s="260"/>
      <c r="C434" s="259"/>
      <c r="D434" s="261"/>
      <c r="E434" s="256"/>
      <c r="F434" s="256"/>
      <c r="G434" s="256"/>
      <c r="H434" s="262"/>
      <c r="I434" s="262"/>
      <c r="J434" s="263"/>
      <c r="K434" s="263"/>
      <c r="L434" s="263"/>
      <c r="M434" s="263"/>
      <c r="N434" s="263"/>
      <c r="O434" s="263"/>
      <c r="P434" s="263"/>
      <c r="Q434" s="263"/>
      <c r="R434" s="263"/>
      <c r="S434" s="263"/>
      <c r="T434" s="263"/>
      <c r="U434" s="263"/>
      <c r="V434" s="263"/>
      <c r="W434" s="161"/>
      <c r="X434" s="161"/>
      <c r="Y434" s="161"/>
      <c r="Z434" s="162"/>
      <c r="AA434" s="161"/>
      <c r="AB434" s="161"/>
      <c r="AC434" s="161"/>
      <c r="AD434" s="162"/>
      <c r="AE434" s="161"/>
      <c r="AF434" s="161"/>
      <c r="AG434" s="161"/>
      <c r="AH434" s="162"/>
      <c r="AI434" s="161"/>
      <c r="AJ434" s="161"/>
      <c r="AK434" s="161"/>
      <c r="AL434" s="162"/>
      <c r="AM434" s="161"/>
      <c r="AN434" s="161"/>
      <c r="AO434" s="161"/>
      <c r="AP434" s="162"/>
      <c r="AQ434" s="161"/>
      <c r="AR434" s="161"/>
      <c r="AS434" s="161"/>
      <c r="AT434" s="162"/>
      <c r="AU434" s="161"/>
      <c r="AV434" s="161"/>
      <c r="AW434" s="161"/>
      <c r="AX434" s="162"/>
      <c r="AY434" s="161"/>
      <c r="AZ434" s="161"/>
      <c r="BA434" s="161"/>
      <c r="BB434" s="162"/>
      <c r="BC434" s="161"/>
      <c r="BD434" s="161"/>
      <c r="BE434" s="161"/>
      <c r="BF434" s="162"/>
      <c r="BG434" s="162"/>
      <c r="BH434" s="162"/>
      <c r="BI434" s="161"/>
      <c r="BJ434" s="162"/>
      <c r="BK434" s="162"/>
      <c r="BL434" s="163"/>
      <c r="BM434" s="163"/>
      <c r="BN434" s="163"/>
      <c r="BO434" s="163"/>
      <c r="BP434" s="163"/>
    </row>
    <row r="435" spans="1:68" ht="15.65" customHeight="1">
      <c r="A435" s="259"/>
      <c r="B435" s="260"/>
      <c r="C435" s="259"/>
      <c r="D435" s="261"/>
      <c r="E435" s="256"/>
      <c r="F435" s="256"/>
      <c r="G435" s="256"/>
      <c r="H435" s="262"/>
      <c r="I435" s="262"/>
      <c r="J435" s="263"/>
      <c r="K435" s="263"/>
      <c r="L435" s="263"/>
      <c r="M435" s="263"/>
      <c r="N435" s="263"/>
      <c r="O435" s="263"/>
      <c r="P435" s="263"/>
      <c r="Q435" s="263"/>
      <c r="R435" s="263"/>
      <c r="S435" s="263"/>
      <c r="T435" s="263"/>
      <c r="U435" s="263"/>
      <c r="V435" s="263"/>
      <c r="W435" s="161"/>
      <c r="X435" s="161"/>
      <c r="Y435" s="161"/>
      <c r="Z435" s="162"/>
      <c r="AA435" s="161"/>
      <c r="AB435" s="161"/>
      <c r="AC435" s="161"/>
      <c r="AD435" s="162"/>
      <c r="AE435" s="161"/>
      <c r="AF435" s="161"/>
      <c r="AG435" s="161"/>
      <c r="AH435" s="162"/>
      <c r="AI435" s="161"/>
      <c r="AJ435" s="161"/>
      <c r="AK435" s="161"/>
      <c r="AL435" s="162"/>
      <c r="AM435" s="161"/>
      <c r="AN435" s="161"/>
      <c r="AO435" s="161"/>
      <c r="AP435" s="162"/>
      <c r="AQ435" s="161"/>
      <c r="AR435" s="161"/>
      <c r="AS435" s="161"/>
      <c r="AT435" s="162"/>
      <c r="AU435" s="161"/>
      <c r="AV435" s="161"/>
      <c r="AW435" s="161"/>
      <c r="AX435" s="162"/>
      <c r="AY435" s="161"/>
      <c r="AZ435" s="161"/>
      <c r="BA435" s="161"/>
      <c r="BB435" s="162"/>
      <c r="BC435" s="161"/>
      <c r="BD435" s="161"/>
      <c r="BE435" s="161"/>
      <c r="BF435" s="162"/>
      <c r="BG435" s="162"/>
      <c r="BH435" s="162"/>
      <c r="BI435" s="161"/>
      <c r="BJ435" s="162"/>
      <c r="BK435" s="162"/>
      <c r="BL435" s="163"/>
      <c r="BM435" s="163"/>
      <c r="BN435" s="163"/>
      <c r="BO435" s="163"/>
      <c r="BP435" s="163"/>
    </row>
    <row r="436" spans="1:68" ht="15.65" customHeight="1">
      <c r="A436" s="259"/>
      <c r="B436" s="260"/>
      <c r="C436" s="259"/>
      <c r="D436" s="261"/>
      <c r="E436" s="256"/>
      <c r="F436" s="256"/>
      <c r="G436" s="256"/>
      <c r="H436" s="262"/>
      <c r="I436" s="262"/>
      <c r="J436" s="263"/>
      <c r="K436" s="263"/>
      <c r="L436" s="263"/>
      <c r="M436" s="263"/>
      <c r="N436" s="263"/>
      <c r="O436" s="263"/>
      <c r="P436" s="263"/>
      <c r="Q436" s="263"/>
      <c r="R436" s="263"/>
      <c r="S436" s="263"/>
      <c r="T436" s="263"/>
      <c r="U436" s="263"/>
      <c r="V436" s="263"/>
      <c r="W436" s="161"/>
      <c r="X436" s="161"/>
      <c r="Y436" s="161"/>
      <c r="Z436" s="162"/>
      <c r="AA436" s="161"/>
      <c r="AB436" s="161"/>
      <c r="AC436" s="161"/>
      <c r="AD436" s="162"/>
      <c r="AE436" s="161"/>
      <c r="AF436" s="161"/>
      <c r="AG436" s="161"/>
      <c r="AH436" s="162"/>
      <c r="AI436" s="161"/>
      <c r="AJ436" s="161"/>
      <c r="AK436" s="161"/>
      <c r="AL436" s="162"/>
      <c r="AM436" s="161"/>
      <c r="AN436" s="161"/>
      <c r="AO436" s="161"/>
      <c r="AP436" s="162"/>
      <c r="AQ436" s="161"/>
      <c r="AR436" s="161"/>
      <c r="AS436" s="161"/>
      <c r="AT436" s="162"/>
      <c r="AU436" s="161"/>
      <c r="AV436" s="161"/>
      <c r="AW436" s="161"/>
      <c r="AX436" s="162"/>
      <c r="AY436" s="161"/>
      <c r="AZ436" s="161"/>
      <c r="BA436" s="161"/>
      <c r="BB436" s="162"/>
      <c r="BC436" s="161"/>
      <c r="BD436" s="161"/>
      <c r="BE436" s="161"/>
      <c r="BF436" s="162"/>
      <c r="BG436" s="162"/>
      <c r="BH436" s="162"/>
      <c r="BI436" s="161"/>
      <c r="BJ436" s="162"/>
      <c r="BK436" s="162"/>
      <c r="BL436" s="163"/>
      <c r="BM436" s="163"/>
      <c r="BN436" s="163"/>
      <c r="BO436" s="163"/>
      <c r="BP436" s="163"/>
    </row>
    <row r="437" spans="1:68" ht="15.65" customHeight="1">
      <c r="A437" s="259"/>
      <c r="B437" s="260"/>
      <c r="C437" s="259"/>
      <c r="D437" s="261"/>
      <c r="E437" s="256"/>
      <c r="F437" s="256"/>
      <c r="G437" s="256"/>
      <c r="H437" s="262"/>
      <c r="I437" s="262"/>
      <c r="J437" s="263"/>
      <c r="K437" s="263"/>
      <c r="L437" s="263"/>
      <c r="M437" s="263"/>
      <c r="N437" s="263"/>
      <c r="O437" s="263"/>
      <c r="P437" s="263"/>
      <c r="Q437" s="263"/>
      <c r="R437" s="263"/>
      <c r="S437" s="263"/>
      <c r="T437" s="263"/>
      <c r="U437" s="263"/>
      <c r="V437" s="263"/>
      <c r="W437" s="161"/>
      <c r="X437" s="161"/>
      <c r="Y437" s="161"/>
      <c r="Z437" s="162"/>
      <c r="AA437" s="161"/>
      <c r="AB437" s="161"/>
      <c r="AC437" s="161"/>
      <c r="AD437" s="162"/>
      <c r="AE437" s="161"/>
      <c r="AF437" s="161"/>
      <c r="AG437" s="161"/>
      <c r="AH437" s="162"/>
      <c r="AI437" s="161"/>
      <c r="AJ437" s="161"/>
      <c r="AK437" s="161"/>
      <c r="AL437" s="162"/>
      <c r="AM437" s="161"/>
      <c r="AN437" s="161"/>
      <c r="AO437" s="161"/>
      <c r="AP437" s="162"/>
      <c r="AQ437" s="161"/>
      <c r="AR437" s="161"/>
      <c r="AS437" s="161"/>
      <c r="AT437" s="162"/>
      <c r="AU437" s="161"/>
      <c r="AV437" s="161"/>
      <c r="AW437" s="161"/>
      <c r="AX437" s="162"/>
      <c r="AY437" s="161"/>
      <c r="AZ437" s="161"/>
      <c r="BA437" s="161"/>
      <c r="BB437" s="162"/>
      <c r="BC437" s="161"/>
      <c r="BD437" s="161"/>
      <c r="BE437" s="161"/>
      <c r="BF437" s="162"/>
      <c r="BG437" s="162"/>
      <c r="BH437" s="162"/>
      <c r="BI437" s="161"/>
      <c r="BJ437" s="162"/>
      <c r="BK437" s="162"/>
      <c r="BL437" s="163"/>
      <c r="BM437" s="163"/>
      <c r="BN437" s="163"/>
      <c r="BO437" s="163"/>
      <c r="BP437" s="163"/>
    </row>
    <row r="438" spans="1:68" ht="15.65" customHeight="1">
      <c r="A438" s="259"/>
      <c r="B438" s="260"/>
      <c r="C438" s="259"/>
      <c r="D438" s="261"/>
      <c r="E438" s="256"/>
      <c r="F438" s="256"/>
      <c r="G438" s="256"/>
      <c r="H438" s="262"/>
      <c r="I438" s="262"/>
      <c r="J438" s="263"/>
      <c r="K438" s="263"/>
      <c r="L438" s="263"/>
      <c r="M438" s="263"/>
      <c r="N438" s="263"/>
      <c r="O438" s="263"/>
      <c r="P438" s="263"/>
      <c r="Q438" s="263"/>
      <c r="R438" s="263"/>
      <c r="S438" s="263"/>
      <c r="T438" s="263"/>
      <c r="U438" s="263"/>
      <c r="V438" s="263"/>
      <c r="W438" s="161"/>
      <c r="X438" s="161"/>
      <c r="Y438" s="161"/>
      <c r="Z438" s="162"/>
      <c r="AA438" s="161"/>
      <c r="AB438" s="161"/>
      <c r="AC438" s="161"/>
      <c r="AD438" s="162"/>
      <c r="AE438" s="161"/>
      <c r="AF438" s="161"/>
      <c r="AG438" s="161"/>
      <c r="AH438" s="162"/>
      <c r="AI438" s="161"/>
      <c r="AJ438" s="161"/>
      <c r="AK438" s="161"/>
      <c r="AL438" s="162"/>
      <c r="AM438" s="161"/>
      <c r="AN438" s="161"/>
      <c r="AO438" s="161"/>
      <c r="AP438" s="162"/>
      <c r="AQ438" s="161"/>
      <c r="AR438" s="161"/>
      <c r="AS438" s="161"/>
      <c r="AT438" s="162"/>
      <c r="AU438" s="161"/>
      <c r="AV438" s="161"/>
      <c r="AW438" s="161"/>
      <c r="AX438" s="162"/>
      <c r="AY438" s="161"/>
      <c r="AZ438" s="161"/>
      <c r="BA438" s="161"/>
      <c r="BB438" s="162"/>
      <c r="BC438" s="161"/>
      <c r="BD438" s="161"/>
      <c r="BE438" s="161"/>
      <c r="BF438" s="162"/>
      <c r="BG438" s="162"/>
      <c r="BH438" s="162"/>
      <c r="BI438" s="161"/>
      <c r="BJ438" s="162"/>
      <c r="BK438" s="162"/>
      <c r="BL438" s="163"/>
      <c r="BM438" s="163"/>
      <c r="BN438" s="163"/>
      <c r="BO438" s="163"/>
      <c r="BP438" s="163"/>
    </row>
    <row r="439" spans="1:68" ht="15.65" customHeight="1">
      <c r="A439" s="259"/>
      <c r="B439" s="260"/>
      <c r="C439" s="259"/>
      <c r="D439" s="261"/>
      <c r="E439" s="256"/>
      <c r="F439" s="256"/>
      <c r="G439" s="256"/>
      <c r="H439" s="262"/>
      <c r="I439" s="262"/>
      <c r="J439" s="263"/>
      <c r="K439" s="263"/>
      <c r="L439" s="263"/>
      <c r="M439" s="263"/>
      <c r="N439" s="263"/>
      <c r="O439" s="263"/>
      <c r="P439" s="263"/>
      <c r="Q439" s="263"/>
      <c r="R439" s="263"/>
      <c r="S439" s="263"/>
      <c r="T439" s="263"/>
      <c r="U439" s="263"/>
      <c r="V439" s="263"/>
      <c r="W439" s="161"/>
      <c r="X439" s="161"/>
      <c r="Y439" s="161"/>
      <c r="Z439" s="162"/>
      <c r="AA439" s="161"/>
      <c r="AB439" s="161"/>
      <c r="AC439" s="161"/>
      <c r="AD439" s="162"/>
      <c r="AE439" s="161"/>
      <c r="AF439" s="161"/>
      <c r="AG439" s="161"/>
      <c r="AH439" s="162"/>
      <c r="AI439" s="161"/>
      <c r="AJ439" s="161"/>
      <c r="AK439" s="161"/>
      <c r="AL439" s="162"/>
      <c r="AM439" s="161"/>
      <c r="AN439" s="161"/>
      <c r="AO439" s="161"/>
      <c r="AP439" s="162"/>
      <c r="AQ439" s="161"/>
      <c r="AR439" s="161"/>
      <c r="AS439" s="161"/>
      <c r="AT439" s="162"/>
      <c r="AU439" s="161"/>
      <c r="AV439" s="161"/>
      <c r="AW439" s="161"/>
      <c r="AX439" s="162"/>
      <c r="AY439" s="161"/>
      <c r="AZ439" s="161"/>
      <c r="BA439" s="161"/>
      <c r="BB439" s="162"/>
      <c r="BC439" s="161"/>
      <c r="BD439" s="161"/>
      <c r="BE439" s="161"/>
      <c r="BF439" s="162"/>
      <c r="BG439" s="162"/>
      <c r="BH439" s="162"/>
      <c r="BI439" s="161"/>
      <c r="BJ439" s="162"/>
      <c r="BK439" s="162"/>
      <c r="BL439" s="163"/>
      <c r="BM439" s="163"/>
      <c r="BN439" s="163"/>
      <c r="BO439" s="163"/>
      <c r="BP439" s="163"/>
    </row>
    <row r="440" spans="1:68" ht="15.65" customHeight="1">
      <c r="A440" s="259"/>
      <c r="B440" s="260"/>
      <c r="C440" s="259"/>
      <c r="D440" s="261"/>
      <c r="E440" s="256"/>
      <c r="F440" s="256"/>
      <c r="G440" s="256"/>
      <c r="H440" s="262"/>
      <c r="I440" s="262"/>
      <c r="J440" s="263"/>
      <c r="K440" s="263"/>
      <c r="L440" s="263"/>
      <c r="M440" s="263"/>
      <c r="N440" s="263"/>
      <c r="O440" s="263"/>
      <c r="P440" s="263"/>
      <c r="Q440" s="263"/>
      <c r="R440" s="263"/>
      <c r="S440" s="263"/>
      <c r="T440" s="263"/>
      <c r="U440" s="263"/>
      <c r="V440" s="263"/>
      <c r="W440" s="161"/>
      <c r="X440" s="161"/>
      <c r="Y440" s="161"/>
      <c r="Z440" s="162"/>
      <c r="AA440" s="161"/>
      <c r="AB440" s="161"/>
      <c r="AC440" s="161"/>
      <c r="AD440" s="162"/>
      <c r="AE440" s="161"/>
      <c r="AF440" s="161"/>
      <c r="AG440" s="161"/>
      <c r="AH440" s="162"/>
      <c r="AI440" s="161"/>
      <c r="AJ440" s="161"/>
      <c r="AK440" s="161"/>
      <c r="AL440" s="162"/>
      <c r="AM440" s="161"/>
      <c r="AN440" s="161"/>
      <c r="AO440" s="161"/>
      <c r="AP440" s="162"/>
      <c r="AQ440" s="161"/>
      <c r="AR440" s="161"/>
      <c r="AS440" s="161"/>
      <c r="AT440" s="162"/>
      <c r="AU440" s="161"/>
      <c r="AV440" s="161"/>
      <c r="AW440" s="161"/>
      <c r="AX440" s="162"/>
      <c r="AY440" s="161"/>
      <c r="AZ440" s="161"/>
      <c r="BA440" s="161"/>
      <c r="BB440" s="162"/>
      <c r="BC440" s="161"/>
      <c r="BD440" s="161"/>
      <c r="BE440" s="161"/>
      <c r="BF440" s="162"/>
      <c r="BG440" s="162"/>
      <c r="BH440" s="162"/>
      <c r="BI440" s="161"/>
      <c r="BJ440" s="162"/>
      <c r="BK440" s="162"/>
      <c r="BL440" s="163"/>
      <c r="BM440" s="163"/>
      <c r="BN440" s="163"/>
      <c r="BO440" s="163"/>
      <c r="BP440" s="163"/>
    </row>
    <row r="441" spans="1:68" ht="15.65" customHeight="1">
      <c r="A441" s="259"/>
      <c r="B441" s="260"/>
      <c r="C441" s="259"/>
      <c r="D441" s="261"/>
      <c r="E441" s="256"/>
      <c r="F441" s="256"/>
      <c r="G441" s="256"/>
      <c r="H441" s="262"/>
      <c r="I441" s="262"/>
      <c r="J441" s="263"/>
      <c r="K441" s="263"/>
      <c r="L441" s="263"/>
      <c r="M441" s="263"/>
      <c r="N441" s="263"/>
      <c r="O441" s="263"/>
      <c r="P441" s="263"/>
      <c r="Q441" s="263"/>
      <c r="R441" s="263"/>
      <c r="S441" s="263"/>
      <c r="T441" s="263"/>
      <c r="U441" s="263"/>
      <c r="V441" s="263"/>
      <c r="W441" s="161"/>
      <c r="X441" s="161"/>
      <c r="Y441" s="161"/>
      <c r="Z441" s="162"/>
      <c r="AA441" s="161"/>
      <c r="AB441" s="161"/>
      <c r="AC441" s="161"/>
      <c r="AD441" s="162"/>
      <c r="AE441" s="161"/>
      <c r="AF441" s="161"/>
      <c r="AG441" s="161"/>
      <c r="AH441" s="162"/>
      <c r="AI441" s="161"/>
      <c r="AJ441" s="161"/>
      <c r="AK441" s="161"/>
      <c r="AL441" s="162"/>
      <c r="AM441" s="161"/>
      <c r="AN441" s="161"/>
      <c r="AO441" s="161"/>
      <c r="AP441" s="162"/>
      <c r="AQ441" s="161"/>
      <c r="AR441" s="161"/>
      <c r="AS441" s="161"/>
      <c r="AT441" s="162"/>
      <c r="AU441" s="161"/>
      <c r="AV441" s="161"/>
      <c r="AW441" s="161"/>
      <c r="AX441" s="162"/>
      <c r="AY441" s="161"/>
      <c r="AZ441" s="161"/>
      <c r="BA441" s="161"/>
      <c r="BB441" s="162"/>
      <c r="BC441" s="161"/>
      <c r="BD441" s="161"/>
      <c r="BE441" s="161"/>
      <c r="BF441" s="162"/>
      <c r="BG441" s="162"/>
      <c r="BH441" s="162"/>
      <c r="BI441" s="161"/>
      <c r="BJ441" s="162"/>
      <c r="BK441" s="162"/>
      <c r="BL441" s="163"/>
      <c r="BM441" s="163"/>
      <c r="BN441" s="163"/>
      <c r="BO441" s="163"/>
      <c r="BP441" s="163"/>
    </row>
    <row r="442" spans="1:68" ht="15.65" customHeight="1">
      <c r="A442" s="259"/>
      <c r="B442" s="260"/>
      <c r="C442" s="259"/>
      <c r="D442" s="261"/>
      <c r="E442" s="256"/>
      <c r="F442" s="256"/>
      <c r="G442" s="256"/>
      <c r="H442" s="262"/>
      <c r="I442" s="262"/>
      <c r="J442" s="263"/>
      <c r="K442" s="263"/>
      <c r="L442" s="263"/>
      <c r="M442" s="263"/>
      <c r="N442" s="263"/>
      <c r="O442" s="263"/>
      <c r="P442" s="263"/>
      <c r="Q442" s="263"/>
      <c r="R442" s="263"/>
      <c r="S442" s="263"/>
      <c r="T442" s="263"/>
      <c r="U442" s="263"/>
      <c r="V442" s="263"/>
      <c r="W442" s="161"/>
      <c r="X442" s="161"/>
      <c r="Y442" s="161"/>
      <c r="Z442" s="162"/>
      <c r="AA442" s="161"/>
      <c r="AB442" s="161"/>
      <c r="AC442" s="161"/>
      <c r="AD442" s="162"/>
      <c r="AE442" s="161"/>
      <c r="AF442" s="161"/>
      <c r="AG442" s="161"/>
      <c r="AH442" s="162"/>
      <c r="AI442" s="161"/>
      <c r="AJ442" s="161"/>
      <c r="AK442" s="161"/>
      <c r="AL442" s="162"/>
      <c r="AM442" s="161"/>
      <c r="AN442" s="161"/>
      <c r="AO442" s="161"/>
      <c r="AP442" s="162"/>
      <c r="AQ442" s="161"/>
      <c r="AR442" s="161"/>
      <c r="AS442" s="161"/>
      <c r="AT442" s="162"/>
      <c r="AU442" s="161"/>
      <c r="AV442" s="161"/>
      <c r="AW442" s="161"/>
      <c r="AX442" s="162"/>
      <c r="AY442" s="161"/>
      <c r="AZ442" s="161"/>
      <c r="BA442" s="161"/>
      <c r="BB442" s="162"/>
      <c r="BC442" s="161"/>
      <c r="BD442" s="161"/>
      <c r="BE442" s="161"/>
      <c r="BF442" s="162"/>
      <c r="BG442" s="162"/>
      <c r="BH442" s="162"/>
      <c r="BI442" s="161"/>
      <c r="BJ442" s="162"/>
      <c r="BK442" s="162"/>
      <c r="BL442" s="163"/>
      <c r="BM442" s="163"/>
      <c r="BN442" s="163"/>
      <c r="BO442" s="163"/>
      <c r="BP442" s="163"/>
    </row>
    <row r="443" spans="1:68" ht="15.65" customHeight="1">
      <c r="A443" s="259"/>
      <c r="B443" s="260"/>
      <c r="C443" s="259"/>
      <c r="D443" s="261"/>
      <c r="E443" s="256"/>
      <c r="F443" s="256"/>
      <c r="G443" s="256"/>
      <c r="H443" s="262"/>
      <c r="I443" s="262"/>
      <c r="J443" s="263"/>
      <c r="K443" s="263"/>
      <c r="L443" s="263"/>
      <c r="M443" s="263"/>
      <c r="N443" s="263"/>
      <c r="O443" s="263"/>
      <c r="P443" s="263"/>
      <c r="Q443" s="263"/>
      <c r="R443" s="263"/>
      <c r="S443" s="263"/>
      <c r="T443" s="263"/>
      <c r="U443" s="263"/>
      <c r="V443" s="263"/>
      <c r="W443" s="161"/>
      <c r="X443" s="161"/>
      <c r="Y443" s="161"/>
      <c r="Z443" s="162"/>
      <c r="AA443" s="161"/>
      <c r="AB443" s="161"/>
      <c r="AC443" s="161"/>
      <c r="AD443" s="162"/>
      <c r="AE443" s="161"/>
      <c r="AF443" s="161"/>
      <c r="AG443" s="161"/>
      <c r="AH443" s="162"/>
      <c r="AI443" s="161"/>
      <c r="AJ443" s="161"/>
      <c r="AK443" s="161"/>
      <c r="AL443" s="162"/>
      <c r="AM443" s="161"/>
      <c r="AN443" s="161"/>
      <c r="AO443" s="161"/>
      <c r="AP443" s="162"/>
      <c r="AQ443" s="161"/>
      <c r="AR443" s="161"/>
      <c r="AS443" s="161"/>
      <c r="AT443" s="162"/>
      <c r="AU443" s="161"/>
      <c r="AV443" s="161"/>
      <c r="AW443" s="161"/>
      <c r="AX443" s="162"/>
      <c r="AY443" s="161"/>
      <c r="AZ443" s="161"/>
      <c r="BA443" s="161"/>
      <c r="BB443" s="162"/>
      <c r="BC443" s="161"/>
      <c r="BD443" s="161"/>
      <c r="BE443" s="161"/>
      <c r="BF443" s="162"/>
      <c r="BG443" s="162"/>
      <c r="BH443" s="162"/>
      <c r="BI443" s="161"/>
      <c r="BJ443" s="162"/>
      <c r="BK443" s="162"/>
      <c r="BL443" s="163"/>
      <c r="BM443" s="163"/>
      <c r="BN443" s="163"/>
      <c r="BO443" s="163"/>
      <c r="BP443" s="163"/>
    </row>
    <row r="444" spans="1:68" ht="15.65" customHeight="1">
      <c r="A444" s="259"/>
      <c r="B444" s="260"/>
      <c r="C444" s="259"/>
      <c r="D444" s="261"/>
      <c r="E444" s="256"/>
      <c r="F444" s="256"/>
      <c r="G444" s="256"/>
      <c r="H444" s="262"/>
      <c r="I444" s="262"/>
      <c r="J444" s="263"/>
      <c r="K444" s="263"/>
      <c r="L444" s="263"/>
      <c r="M444" s="263"/>
      <c r="N444" s="263"/>
      <c r="O444" s="263"/>
      <c r="P444" s="263"/>
      <c r="Q444" s="263"/>
      <c r="R444" s="263"/>
      <c r="S444" s="263"/>
      <c r="T444" s="263"/>
      <c r="U444" s="263"/>
      <c r="V444" s="263"/>
      <c r="W444" s="161"/>
      <c r="X444" s="161"/>
      <c r="Y444" s="161"/>
      <c r="Z444" s="162"/>
      <c r="AA444" s="161"/>
      <c r="AB444" s="161"/>
      <c r="AC444" s="161"/>
      <c r="AD444" s="162"/>
      <c r="AE444" s="161"/>
      <c r="AF444" s="161"/>
      <c r="AG444" s="161"/>
      <c r="AH444" s="162"/>
      <c r="AI444" s="161"/>
      <c r="AJ444" s="161"/>
      <c r="AK444" s="161"/>
      <c r="AL444" s="162"/>
      <c r="AM444" s="161"/>
      <c r="AN444" s="161"/>
      <c r="AO444" s="161"/>
      <c r="AP444" s="162"/>
      <c r="AQ444" s="161"/>
      <c r="AR444" s="161"/>
      <c r="AS444" s="161"/>
      <c r="AT444" s="162"/>
      <c r="AU444" s="161"/>
      <c r="AV444" s="161"/>
      <c r="AW444" s="161"/>
      <c r="AX444" s="162"/>
      <c r="AY444" s="161"/>
      <c r="AZ444" s="161"/>
      <c r="BA444" s="161"/>
      <c r="BB444" s="162"/>
      <c r="BC444" s="161"/>
      <c r="BD444" s="161"/>
      <c r="BE444" s="161"/>
      <c r="BF444" s="162"/>
      <c r="BG444" s="162"/>
      <c r="BH444" s="162"/>
      <c r="BI444" s="161"/>
      <c r="BJ444" s="162"/>
      <c r="BK444" s="162"/>
      <c r="BL444" s="163"/>
      <c r="BM444" s="163"/>
      <c r="BN444" s="163"/>
      <c r="BO444" s="163"/>
      <c r="BP444" s="163"/>
    </row>
    <row r="445" spans="1:68" ht="15.65" customHeight="1">
      <c r="A445" s="259"/>
      <c r="B445" s="260"/>
      <c r="C445" s="259"/>
      <c r="D445" s="261"/>
      <c r="E445" s="256"/>
      <c r="F445" s="256"/>
      <c r="G445" s="256"/>
      <c r="H445" s="262"/>
      <c r="I445" s="262"/>
      <c r="J445" s="263"/>
      <c r="K445" s="263"/>
      <c r="L445" s="263"/>
      <c r="M445" s="263"/>
      <c r="N445" s="263"/>
      <c r="O445" s="263"/>
      <c r="P445" s="263"/>
      <c r="Q445" s="263"/>
      <c r="R445" s="263"/>
      <c r="S445" s="263"/>
      <c r="T445" s="263"/>
      <c r="U445" s="263"/>
      <c r="V445" s="263"/>
      <c r="W445" s="161"/>
      <c r="X445" s="161"/>
      <c r="Y445" s="161"/>
      <c r="Z445" s="162"/>
      <c r="AA445" s="161"/>
      <c r="AB445" s="161"/>
      <c r="AC445" s="161"/>
      <c r="AD445" s="162"/>
      <c r="AE445" s="161"/>
      <c r="AF445" s="161"/>
      <c r="AG445" s="161"/>
      <c r="AH445" s="162"/>
      <c r="AI445" s="161"/>
      <c r="AJ445" s="161"/>
      <c r="AK445" s="161"/>
      <c r="AL445" s="162"/>
      <c r="AM445" s="161"/>
      <c r="AN445" s="161"/>
      <c r="AO445" s="161"/>
      <c r="AP445" s="162"/>
      <c r="AQ445" s="161"/>
      <c r="AR445" s="161"/>
      <c r="AS445" s="161"/>
      <c r="AT445" s="162"/>
      <c r="AU445" s="161"/>
      <c r="AV445" s="161"/>
      <c r="AW445" s="161"/>
      <c r="AX445" s="162"/>
      <c r="AY445" s="161"/>
      <c r="AZ445" s="161"/>
      <c r="BA445" s="161"/>
      <c r="BB445" s="162"/>
      <c r="BC445" s="161"/>
      <c r="BD445" s="161"/>
      <c r="BE445" s="161"/>
      <c r="BF445" s="162"/>
      <c r="BG445" s="162"/>
      <c r="BH445" s="162"/>
      <c r="BI445" s="161"/>
      <c r="BJ445" s="162"/>
      <c r="BK445" s="162"/>
      <c r="BL445" s="163"/>
      <c r="BM445" s="163"/>
      <c r="BN445" s="163"/>
      <c r="BO445" s="163"/>
      <c r="BP445" s="163"/>
    </row>
    <row r="446" spans="1:68" ht="15.65" customHeight="1">
      <c r="A446" s="259"/>
      <c r="B446" s="260"/>
      <c r="C446" s="259"/>
      <c r="D446" s="261"/>
      <c r="E446" s="256"/>
      <c r="F446" s="256"/>
      <c r="G446" s="256"/>
      <c r="H446" s="262"/>
      <c r="I446" s="262"/>
      <c r="J446" s="263"/>
      <c r="K446" s="263"/>
      <c r="L446" s="263"/>
      <c r="M446" s="263"/>
      <c r="N446" s="263"/>
      <c r="O446" s="263"/>
      <c r="P446" s="263"/>
      <c r="Q446" s="263"/>
      <c r="R446" s="263"/>
      <c r="S446" s="263"/>
      <c r="T446" s="263"/>
      <c r="U446" s="263"/>
      <c r="V446" s="263"/>
      <c r="W446" s="161"/>
      <c r="X446" s="161"/>
      <c r="Y446" s="161"/>
      <c r="Z446" s="162"/>
      <c r="AA446" s="161"/>
      <c r="AB446" s="161"/>
      <c r="AC446" s="161"/>
      <c r="AD446" s="162"/>
      <c r="AE446" s="161"/>
      <c r="AF446" s="161"/>
      <c r="AG446" s="161"/>
      <c r="AH446" s="162"/>
      <c r="AI446" s="161"/>
      <c r="AJ446" s="161"/>
      <c r="AK446" s="161"/>
      <c r="AL446" s="162"/>
      <c r="AM446" s="161"/>
      <c r="AN446" s="161"/>
      <c r="AO446" s="161"/>
      <c r="AP446" s="162"/>
      <c r="AQ446" s="161"/>
      <c r="AR446" s="161"/>
      <c r="AS446" s="161"/>
      <c r="AT446" s="162"/>
      <c r="AU446" s="161"/>
      <c r="AV446" s="161"/>
      <c r="AW446" s="161"/>
      <c r="AX446" s="162"/>
      <c r="AY446" s="161"/>
      <c r="AZ446" s="161"/>
      <c r="BA446" s="161"/>
      <c r="BB446" s="162"/>
      <c r="BC446" s="161"/>
      <c r="BD446" s="161"/>
      <c r="BE446" s="161"/>
      <c r="BF446" s="162"/>
      <c r="BG446" s="162"/>
      <c r="BH446" s="162"/>
      <c r="BI446" s="161"/>
      <c r="BJ446" s="162"/>
      <c r="BK446" s="162"/>
      <c r="BL446" s="163"/>
      <c r="BM446" s="163"/>
      <c r="BN446" s="163"/>
      <c r="BO446" s="163"/>
      <c r="BP446" s="163"/>
    </row>
    <row r="447" spans="1:68" ht="15.65" customHeight="1">
      <c r="A447" s="259"/>
      <c r="B447" s="260"/>
      <c r="C447" s="259"/>
      <c r="D447" s="261"/>
      <c r="E447" s="256"/>
      <c r="F447" s="256"/>
      <c r="G447" s="256"/>
      <c r="H447" s="262"/>
      <c r="I447" s="262"/>
      <c r="J447" s="263"/>
      <c r="K447" s="263"/>
      <c r="L447" s="263"/>
      <c r="M447" s="263"/>
      <c r="N447" s="263"/>
      <c r="O447" s="263"/>
      <c r="P447" s="263"/>
      <c r="Q447" s="263"/>
      <c r="R447" s="263"/>
      <c r="S447" s="263"/>
      <c r="T447" s="263"/>
      <c r="U447" s="263"/>
      <c r="V447" s="263"/>
      <c r="W447" s="161"/>
      <c r="X447" s="161"/>
      <c r="Y447" s="161"/>
      <c r="Z447" s="162"/>
      <c r="AA447" s="161"/>
      <c r="AB447" s="161"/>
      <c r="AC447" s="161"/>
      <c r="AD447" s="162"/>
      <c r="AE447" s="161"/>
      <c r="AF447" s="161"/>
      <c r="AG447" s="161"/>
      <c r="AH447" s="162"/>
      <c r="AI447" s="161"/>
      <c r="AJ447" s="161"/>
      <c r="AK447" s="161"/>
      <c r="AL447" s="162"/>
      <c r="AM447" s="161"/>
      <c r="AN447" s="161"/>
      <c r="AO447" s="161"/>
      <c r="AP447" s="162"/>
      <c r="AQ447" s="161"/>
      <c r="AR447" s="161"/>
      <c r="AS447" s="161"/>
      <c r="AT447" s="162"/>
      <c r="AU447" s="161"/>
      <c r="AV447" s="161"/>
      <c r="AW447" s="161"/>
      <c r="AX447" s="162"/>
      <c r="AY447" s="161"/>
      <c r="AZ447" s="161"/>
      <c r="BA447" s="161"/>
      <c r="BB447" s="162"/>
      <c r="BC447" s="161"/>
      <c r="BD447" s="161"/>
      <c r="BE447" s="161"/>
      <c r="BF447" s="162"/>
      <c r="BG447" s="162"/>
      <c r="BH447" s="162"/>
      <c r="BI447" s="161"/>
      <c r="BJ447" s="162"/>
      <c r="BK447" s="162"/>
      <c r="BL447" s="163"/>
      <c r="BM447" s="163"/>
      <c r="BN447" s="163"/>
      <c r="BO447" s="163"/>
      <c r="BP447" s="163"/>
    </row>
    <row r="448" spans="1:68" ht="15.65" customHeight="1">
      <c r="A448" s="259"/>
      <c r="B448" s="260"/>
      <c r="C448" s="259"/>
      <c r="D448" s="261"/>
      <c r="E448" s="256"/>
      <c r="F448" s="256"/>
      <c r="G448" s="256"/>
      <c r="H448" s="262"/>
      <c r="I448" s="262"/>
      <c r="J448" s="263"/>
      <c r="K448" s="263"/>
      <c r="L448" s="263"/>
      <c r="M448" s="263"/>
      <c r="N448" s="263"/>
      <c r="O448" s="263"/>
      <c r="P448" s="263"/>
      <c r="Q448" s="263"/>
      <c r="R448" s="263"/>
      <c r="S448" s="263"/>
      <c r="T448" s="263"/>
      <c r="U448" s="263"/>
      <c r="V448" s="263"/>
      <c r="W448" s="161"/>
      <c r="X448" s="161"/>
      <c r="Y448" s="161"/>
      <c r="Z448" s="162"/>
      <c r="AA448" s="161"/>
      <c r="AB448" s="161"/>
      <c r="AC448" s="161"/>
      <c r="AD448" s="162"/>
      <c r="AE448" s="161"/>
      <c r="AF448" s="161"/>
      <c r="AG448" s="161"/>
      <c r="AH448" s="162"/>
      <c r="AI448" s="161"/>
      <c r="AJ448" s="161"/>
      <c r="AK448" s="161"/>
      <c r="AL448" s="162"/>
      <c r="AM448" s="161"/>
      <c r="AN448" s="161"/>
      <c r="AO448" s="161"/>
      <c r="AP448" s="162"/>
      <c r="AQ448" s="161"/>
      <c r="AR448" s="161"/>
      <c r="AS448" s="161"/>
      <c r="AT448" s="162"/>
      <c r="AU448" s="161"/>
      <c r="AV448" s="161"/>
      <c r="AW448" s="161"/>
      <c r="AX448" s="162"/>
      <c r="AY448" s="161"/>
      <c r="AZ448" s="161"/>
      <c r="BA448" s="161"/>
      <c r="BB448" s="162"/>
      <c r="BC448" s="161"/>
      <c r="BD448" s="161"/>
      <c r="BE448" s="161"/>
      <c r="BF448" s="162"/>
      <c r="BG448" s="162"/>
      <c r="BH448" s="162"/>
      <c r="BI448" s="161"/>
      <c r="BJ448" s="162"/>
      <c r="BK448" s="162"/>
      <c r="BL448" s="163"/>
      <c r="BM448" s="163"/>
      <c r="BN448" s="163"/>
      <c r="BO448" s="163"/>
      <c r="BP448" s="163"/>
    </row>
    <row r="449" spans="1:68" ht="15.65" customHeight="1">
      <c r="A449" s="259"/>
      <c r="B449" s="260"/>
      <c r="C449" s="259"/>
      <c r="D449" s="261"/>
      <c r="E449" s="256"/>
      <c r="F449" s="256"/>
      <c r="G449" s="256"/>
      <c r="H449" s="262"/>
      <c r="I449" s="262"/>
      <c r="J449" s="263"/>
      <c r="K449" s="263"/>
      <c r="L449" s="263"/>
      <c r="M449" s="263"/>
      <c r="N449" s="263"/>
      <c r="O449" s="263"/>
      <c r="P449" s="263"/>
      <c r="Q449" s="263"/>
      <c r="R449" s="263"/>
      <c r="S449" s="263"/>
      <c r="T449" s="263"/>
      <c r="U449" s="263"/>
      <c r="V449" s="263"/>
      <c r="W449" s="161"/>
      <c r="X449" s="161"/>
      <c r="Y449" s="161"/>
      <c r="Z449" s="162"/>
      <c r="AA449" s="161"/>
      <c r="AB449" s="161"/>
      <c r="AC449" s="161"/>
      <c r="AD449" s="162"/>
      <c r="AE449" s="161"/>
      <c r="AF449" s="161"/>
      <c r="AG449" s="161"/>
      <c r="AH449" s="162"/>
      <c r="AI449" s="161"/>
      <c r="AJ449" s="161"/>
      <c r="AK449" s="161"/>
      <c r="AL449" s="162"/>
      <c r="AM449" s="161"/>
      <c r="AN449" s="161"/>
      <c r="AO449" s="161"/>
      <c r="AP449" s="162"/>
      <c r="AQ449" s="161"/>
      <c r="AR449" s="161"/>
      <c r="AS449" s="161"/>
      <c r="AT449" s="162"/>
      <c r="AU449" s="161"/>
      <c r="AV449" s="161"/>
      <c r="AW449" s="161"/>
      <c r="AX449" s="162"/>
      <c r="AY449" s="161"/>
      <c r="AZ449" s="161"/>
      <c r="BA449" s="161"/>
      <c r="BB449" s="162"/>
      <c r="BC449" s="161"/>
      <c r="BD449" s="161"/>
      <c r="BE449" s="161"/>
      <c r="BF449" s="162"/>
      <c r="BG449" s="162"/>
      <c r="BH449" s="162"/>
      <c r="BI449" s="161"/>
      <c r="BJ449" s="162"/>
      <c r="BK449" s="162"/>
      <c r="BL449" s="163"/>
      <c r="BM449" s="163"/>
      <c r="BN449" s="163"/>
      <c r="BO449" s="163"/>
      <c r="BP449" s="163"/>
    </row>
    <row r="450" spans="1:68" ht="15.65" customHeight="1">
      <c r="A450" s="259"/>
      <c r="B450" s="260"/>
      <c r="C450" s="259"/>
      <c r="D450" s="261"/>
      <c r="E450" s="256"/>
      <c r="F450" s="256"/>
      <c r="G450" s="256"/>
      <c r="H450" s="262"/>
      <c r="I450" s="262"/>
      <c r="J450" s="263"/>
      <c r="K450" s="263"/>
      <c r="L450" s="263"/>
      <c r="M450" s="263"/>
      <c r="N450" s="263"/>
      <c r="O450" s="263"/>
      <c r="P450" s="263"/>
      <c r="Q450" s="263"/>
      <c r="R450" s="263"/>
      <c r="S450" s="263"/>
      <c r="T450" s="263"/>
      <c r="U450" s="263"/>
      <c r="V450" s="263"/>
      <c r="W450" s="161"/>
      <c r="X450" s="161"/>
      <c r="Y450" s="161"/>
      <c r="Z450" s="162"/>
      <c r="AA450" s="161"/>
      <c r="AB450" s="161"/>
      <c r="AC450" s="161"/>
      <c r="AD450" s="162"/>
      <c r="AE450" s="161"/>
      <c r="AF450" s="161"/>
      <c r="AG450" s="161"/>
      <c r="AH450" s="162"/>
      <c r="AI450" s="161"/>
      <c r="AJ450" s="161"/>
      <c r="AK450" s="161"/>
      <c r="AL450" s="162"/>
      <c r="AM450" s="161"/>
      <c r="AN450" s="161"/>
      <c r="AO450" s="161"/>
      <c r="AP450" s="162"/>
      <c r="AQ450" s="161"/>
      <c r="AR450" s="161"/>
      <c r="AS450" s="161"/>
      <c r="AT450" s="162"/>
      <c r="AU450" s="161"/>
      <c r="AV450" s="161"/>
      <c r="AW450" s="161"/>
      <c r="AX450" s="162"/>
      <c r="AY450" s="161"/>
      <c r="AZ450" s="161"/>
      <c r="BA450" s="161"/>
      <c r="BB450" s="162"/>
      <c r="BC450" s="161"/>
      <c r="BD450" s="161"/>
      <c r="BE450" s="161"/>
      <c r="BF450" s="162"/>
      <c r="BG450" s="162"/>
      <c r="BH450" s="162"/>
      <c r="BI450" s="161"/>
      <c r="BJ450" s="162"/>
      <c r="BK450" s="162"/>
      <c r="BL450" s="163"/>
      <c r="BM450" s="163"/>
      <c r="BN450" s="163"/>
      <c r="BO450" s="163"/>
      <c r="BP450" s="163"/>
    </row>
    <row r="451" spans="1:68" ht="15.65" customHeight="1">
      <c r="A451" s="259"/>
      <c r="B451" s="260"/>
      <c r="C451" s="259"/>
      <c r="D451" s="261"/>
      <c r="E451" s="256"/>
      <c r="F451" s="256"/>
      <c r="G451" s="256"/>
      <c r="H451" s="262"/>
      <c r="I451" s="262"/>
      <c r="J451" s="263"/>
      <c r="K451" s="263"/>
      <c r="L451" s="263"/>
      <c r="M451" s="263"/>
      <c r="N451" s="263"/>
      <c r="O451" s="263"/>
      <c r="P451" s="263"/>
      <c r="Q451" s="263"/>
      <c r="R451" s="263"/>
      <c r="S451" s="263"/>
      <c r="T451" s="263"/>
      <c r="U451" s="263"/>
      <c r="V451" s="263"/>
      <c r="W451" s="161"/>
      <c r="X451" s="161"/>
      <c r="Y451" s="161"/>
      <c r="Z451" s="162"/>
      <c r="AA451" s="161"/>
      <c r="AB451" s="161"/>
      <c r="AC451" s="161"/>
      <c r="AD451" s="162"/>
      <c r="AE451" s="161"/>
      <c r="AF451" s="161"/>
      <c r="AG451" s="161"/>
      <c r="AH451" s="162"/>
      <c r="AI451" s="161"/>
      <c r="AJ451" s="161"/>
      <c r="AK451" s="161"/>
      <c r="AL451" s="162"/>
      <c r="AM451" s="161"/>
      <c r="AN451" s="161"/>
      <c r="AO451" s="161"/>
      <c r="AP451" s="162"/>
      <c r="AQ451" s="161"/>
      <c r="AR451" s="161"/>
      <c r="AS451" s="161"/>
      <c r="AT451" s="162"/>
      <c r="AU451" s="161"/>
      <c r="AV451" s="161"/>
      <c r="AW451" s="161"/>
      <c r="AX451" s="162"/>
      <c r="AY451" s="161"/>
      <c r="AZ451" s="161"/>
      <c r="BA451" s="161"/>
      <c r="BB451" s="162"/>
      <c r="BC451" s="161"/>
      <c r="BD451" s="161"/>
      <c r="BE451" s="161"/>
      <c r="BF451" s="162"/>
      <c r="BG451" s="162"/>
      <c r="BH451" s="162"/>
      <c r="BI451" s="161"/>
      <c r="BJ451" s="162"/>
      <c r="BK451" s="162"/>
      <c r="BL451" s="163"/>
      <c r="BM451" s="163"/>
      <c r="BN451" s="163"/>
      <c r="BO451" s="163"/>
      <c r="BP451" s="163"/>
    </row>
    <row r="452" spans="1:68" ht="15.65" customHeight="1">
      <c r="A452" s="259"/>
      <c r="B452" s="260"/>
      <c r="C452" s="259"/>
      <c r="D452" s="261"/>
      <c r="E452" s="256"/>
      <c r="F452" s="256"/>
      <c r="G452" s="256"/>
      <c r="H452" s="262"/>
      <c r="I452" s="262"/>
      <c r="J452" s="263"/>
      <c r="K452" s="263"/>
      <c r="L452" s="263"/>
      <c r="M452" s="263"/>
      <c r="N452" s="263"/>
      <c r="O452" s="263"/>
      <c r="P452" s="263"/>
      <c r="Q452" s="263"/>
      <c r="R452" s="263"/>
      <c r="S452" s="263"/>
      <c r="T452" s="263"/>
      <c r="U452" s="263"/>
      <c r="V452" s="263"/>
      <c r="W452" s="161"/>
      <c r="X452" s="161"/>
      <c r="Y452" s="161"/>
      <c r="Z452" s="162"/>
      <c r="AA452" s="161"/>
      <c r="AB452" s="161"/>
      <c r="AC452" s="161"/>
      <c r="AD452" s="162"/>
      <c r="AE452" s="161"/>
      <c r="AF452" s="161"/>
      <c r="AG452" s="161"/>
      <c r="AH452" s="162"/>
      <c r="AI452" s="161"/>
      <c r="AJ452" s="161"/>
      <c r="AK452" s="161"/>
      <c r="AL452" s="162"/>
      <c r="AM452" s="161"/>
      <c r="AN452" s="161"/>
      <c r="AO452" s="161"/>
      <c r="AP452" s="162"/>
      <c r="AQ452" s="161"/>
      <c r="AR452" s="161"/>
      <c r="AS452" s="161"/>
      <c r="AT452" s="162"/>
      <c r="AU452" s="161"/>
      <c r="AV452" s="161"/>
      <c r="AW452" s="161"/>
      <c r="AX452" s="162"/>
      <c r="AY452" s="161"/>
      <c r="AZ452" s="161"/>
      <c r="BA452" s="161"/>
      <c r="BB452" s="162"/>
      <c r="BC452" s="161"/>
      <c r="BD452" s="161"/>
      <c r="BE452" s="161"/>
      <c r="BF452" s="162"/>
      <c r="BG452" s="162"/>
      <c r="BH452" s="162"/>
      <c r="BI452" s="161"/>
      <c r="BJ452" s="162"/>
      <c r="BK452" s="162"/>
      <c r="BL452" s="163"/>
      <c r="BM452" s="163"/>
      <c r="BN452" s="163"/>
      <c r="BO452" s="163"/>
      <c r="BP452" s="163"/>
    </row>
    <row r="453" spans="1:68" ht="15.65" customHeight="1">
      <c r="A453" s="259"/>
      <c r="B453" s="260"/>
      <c r="C453" s="259"/>
      <c r="D453" s="261"/>
      <c r="E453" s="256"/>
      <c r="F453" s="256"/>
      <c r="G453" s="256"/>
      <c r="H453" s="262"/>
      <c r="I453" s="262"/>
      <c r="J453" s="263"/>
      <c r="K453" s="263"/>
      <c r="L453" s="263"/>
      <c r="M453" s="263"/>
      <c r="N453" s="263"/>
      <c r="O453" s="263"/>
      <c r="P453" s="263"/>
      <c r="Q453" s="263"/>
      <c r="R453" s="263"/>
      <c r="S453" s="263"/>
      <c r="T453" s="263"/>
      <c r="U453" s="263"/>
      <c r="V453" s="263"/>
      <c r="W453" s="161"/>
      <c r="X453" s="161"/>
      <c r="Y453" s="161"/>
      <c r="Z453" s="162"/>
      <c r="AA453" s="161"/>
      <c r="AB453" s="161"/>
      <c r="AC453" s="161"/>
      <c r="AD453" s="162"/>
      <c r="AE453" s="161"/>
      <c r="AF453" s="161"/>
      <c r="AG453" s="161"/>
      <c r="AH453" s="162"/>
      <c r="AI453" s="161"/>
      <c r="AJ453" s="161"/>
      <c r="AK453" s="161"/>
      <c r="AL453" s="162"/>
      <c r="AM453" s="161"/>
      <c r="AN453" s="161"/>
      <c r="AO453" s="161"/>
      <c r="AP453" s="162"/>
      <c r="AQ453" s="161"/>
      <c r="AR453" s="161"/>
      <c r="AS453" s="161"/>
      <c r="AT453" s="162"/>
      <c r="AU453" s="161"/>
      <c r="AV453" s="161"/>
      <c r="AW453" s="161"/>
      <c r="AX453" s="162"/>
      <c r="AY453" s="161"/>
      <c r="AZ453" s="161"/>
      <c r="BA453" s="161"/>
      <c r="BB453" s="162"/>
      <c r="BC453" s="161"/>
      <c r="BD453" s="161"/>
      <c r="BE453" s="161"/>
      <c r="BF453" s="162"/>
      <c r="BG453" s="162"/>
      <c r="BH453" s="162"/>
      <c r="BI453" s="161"/>
      <c r="BJ453" s="162"/>
      <c r="BK453" s="162"/>
      <c r="BL453" s="163"/>
      <c r="BM453" s="163"/>
      <c r="BN453" s="163"/>
      <c r="BO453" s="163"/>
      <c r="BP453" s="163"/>
    </row>
    <row r="454" spans="1:68" ht="15.65" customHeight="1">
      <c r="A454" s="259"/>
      <c r="B454" s="260"/>
      <c r="C454" s="259"/>
      <c r="D454" s="261"/>
      <c r="E454" s="256"/>
      <c r="F454" s="256"/>
      <c r="G454" s="256"/>
      <c r="H454" s="262"/>
      <c r="I454" s="262"/>
      <c r="J454" s="263"/>
      <c r="K454" s="263"/>
      <c r="L454" s="263"/>
      <c r="M454" s="263"/>
      <c r="N454" s="263"/>
      <c r="O454" s="263"/>
      <c r="P454" s="263"/>
      <c r="Q454" s="263"/>
      <c r="R454" s="263"/>
      <c r="S454" s="263"/>
      <c r="T454" s="263"/>
      <c r="U454" s="263"/>
      <c r="V454" s="263"/>
      <c r="W454" s="161"/>
      <c r="X454" s="161"/>
      <c r="Y454" s="161"/>
      <c r="Z454" s="162"/>
      <c r="AA454" s="161"/>
      <c r="AB454" s="161"/>
      <c r="AC454" s="161"/>
      <c r="AD454" s="162"/>
      <c r="AE454" s="161"/>
      <c r="AF454" s="161"/>
      <c r="AG454" s="161"/>
      <c r="AH454" s="162"/>
      <c r="AI454" s="161"/>
      <c r="AJ454" s="161"/>
      <c r="AK454" s="161"/>
      <c r="AL454" s="162"/>
      <c r="AM454" s="161"/>
      <c r="AN454" s="161"/>
      <c r="AO454" s="161"/>
      <c r="AP454" s="162"/>
      <c r="AQ454" s="161"/>
      <c r="AR454" s="161"/>
      <c r="AS454" s="161"/>
      <c r="AT454" s="162"/>
      <c r="AU454" s="161"/>
      <c r="AV454" s="161"/>
      <c r="AW454" s="161"/>
      <c r="AX454" s="162"/>
      <c r="AY454" s="161"/>
      <c r="AZ454" s="161"/>
      <c r="BA454" s="161"/>
      <c r="BB454" s="162"/>
      <c r="BC454" s="161"/>
      <c r="BD454" s="161"/>
      <c r="BE454" s="161"/>
      <c r="BF454" s="162"/>
      <c r="BG454" s="162"/>
      <c r="BH454" s="162"/>
      <c r="BI454" s="161"/>
      <c r="BJ454" s="162"/>
      <c r="BK454" s="162"/>
      <c r="BL454" s="163"/>
      <c r="BM454" s="163"/>
      <c r="BN454" s="163"/>
      <c r="BO454" s="163"/>
      <c r="BP454" s="163"/>
    </row>
    <row r="455" spans="1:68" ht="15.65" customHeight="1">
      <c r="A455" s="259"/>
      <c r="B455" s="260"/>
      <c r="C455" s="259"/>
      <c r="D455" s="261"/>
      <c r="E455" s="256"/>
      <c r="F455" s="256"/>
      <c r="G455" s="256"/>
      <c r="H455" s="262"/>
      <c r="I455" s="262"/>
      <c r="J455" s="263"/>
      <c r="K455" s="263"/>
      <c r="L455" s="263"/>
      <c r="M455" s="263"/>
      <c r="N455" s="263"/>
      <c r="O455" s="263"/>
      <c r="P455" s="263"/>
      <c r="Q455" s="263"/>
      <c r="R455" s="263"/>
      <c r="S455" s="263"/>
      <c r="T455" s="263"/>
      <c r="U455" s="263"/>
      <c r="V455" s="263"/>
      <c r="W455" s="161"/>
      <c r="X455" s="161"/>
      <c r="Y455" s="161"/>
      <c r="Z455" s="162"/>
      <c r="AA455" s="161"/>
      <c r="AB455" s="161"/>
      <c r="AC455" s="161"/>
      <c r="AD455" s="162"/>
      <c r="AE455" s="161"/>
      <c r="AF455" s="161"/>
      <c r="AG455" s="161"/>
      <c r="AH455" s="162"/>
      <c r="AI455" s="161"/>
      <c r="AJ455" s="161"/>
      <c r="AK455" s="161"/>
      <c r="AL455" s="162"/>
      <c r="AM455" s="161"/>
      <c r="AN455" s="161"/>
      <c r="AO455" s="161"/>
      <c r="AP455" s="162"/>
      <c r="AQ455" s="161"/>
      <c r="AR455" s="161"/>
      <c r="AS455" s="161"/>
      <c r="AT455" s="162"/>
      <c r="AU455" s="161"/>
      <c r="AV455" s="161"/>
      <c r="AW455" s="161"/>
      <c r="AX455" s="162"/>
      <c r="AY455" s="161"/>
      <c r="AZ455" s="161"/>
      <c r="BA455" s="161"/>
      <c r="BB455" s="162"/>
      <c r="BC455" s="161"/>
      <c r="BD455" s="161"/>
      <c r="BE455" s="161"/>
      <c r="BF455" s="162"/>
      <c r="BG455" s="162"/>
      <c r="BH455" s="162"/>
      <c r="BI455" s="161"/>
      <c r="BJ455" s="162"/>
      <c r="BK455" s="162"/>
      <c r="BL455" s="163"/>
      <c r="BM455" s="163"/>
      <c r="BN455" s="163"/>
      <c r="BO455" s="163"/>
      <c r="BP455" s="163"/>
    </row>
    <row r="456" spans="1:68" ht="15.65" customHeight="1">
      <c r="A456" s="259"/>
      <c r="B456" s="260"/>
      <c r="C456" s="259"/>
      <c r="D456" s="261"/>
      <c r="E456" s="256"/>
      <c r="F456" s="256"/>
      <c r="G456" s="256"/>
      <c r="H456" s="262"/>
      <c r="I456" s="262"/>
      <c r="J456" s="263"/>
      <c r="K456" s="263"/>
      <c r="L456" s="263"/>
      <c r="M456" s="263"/>
      <c r="N456" s="263"/>
      <c r="O456" s="263"/>
      <c r="P456" s="263"/>
      <c r="Q456" s="263"/>
      <c r="R456" s="263"/>
      <c r="S456" s="263"/>
      <c r="T456" s="263"/>
      <c r="U456" s="263"/>
      <c r="V456" s="263"/>
      <c r="W456" s="161"/>
      <c r="X456" s="161"/>
      <c r="Y456" s="161"/>
      <c r="Z456" s="162"/>
      <c r="AA456" s="161"/>
      <c r="AB456" s="161"/>
      <c r="AC456" s="161"/>
      <c r="AD456" s="162"/>
      <c r="AE456" s="161"/>
      <c r="AF456" s="161"/>
      <c r="AG456" s="161"/>
      <c r="AH456" s="162"/>
      <c r="AI456" s="161"/>
      <c r="AJ456" s="161"/>
      <c r="AK456" s="161"/>
      <c r="AL456" s="162"/>
      <c r="AM456" s="161"/>
      <c r="AN456" s="161"/>
      <c r="AO456" s="161"/>
      <c r="AP456" s="162"/>
      <c r="AQ456" s="161"/>
      <c r="AR456" s="161"/>
      <c r="AS456" s="161"/>
      <c r="AT456" s="162"/>
      <c r="AU456" s="161"/>
      <c r="AV456" s="161"/>
      <c r="AW456" s="161"/>
      <c r="AX456" s="162"/>
      <c r="AY456" s="161"/>
      <c r="AZ456" s="161"/>
      <c r="BA456" s="161"/>
      <c r="BB456" s="162"/>
      <c r="BC456" s="161"/>
      <c r="BD456" s="161"/>
      <c r="BE456" s="161"/>
      <c r="BF456" s="162"/>
      <c r="BG456" s="162"/>
      <c r="BH456" s="162"/>
      <c r="BI456" s="161"/>
      <c r="BJ456" s="162"/>
      <c r="BK456" s="162"/>
      <c r="BL456" s="163"/>
      <c r="BM456" s="163"/>
      <c r="BN456" s="163"/>
      <c r="BO456" s="163"/>
      <c r="BP456" s="163"/>
    </row>
    <row r="457" spans="1:68" ht="15.65" customHeight="1">
      <c r="A457" s="259"/>
      <c r="B457" s="260"/>
      <c r="C457" s="259"/>
      <c r="D457" s="261"/>
      <c r="E457" s="256"/>
      <c r="F457" s="256"/>
      <c r="G457" s="256"/>
      <c r="H457" s="262"/>
      <c r="I457" s="262"/>
      <c r="J457" s="263"/>
      <c r="K457" s="263"/>
      <c r="L457" s="263"/>
      <c r="M457" s="263"/>
      <c r="N457" s="263"/>
      <c r="O457" s="263"/>
      <c r="P457" s="263"/>
      <c r="Q457" s="263"/>
      <c r="R457" s="263"/>
      <c r="S457" s="263"/>
      <c r="T457" s="263"/>
      <c r="U457" s="263"/>
      <c r="V457" s="263"/>
      <c r="W457" s="161"/>
      <c r="X457" s="161"/>
      <c r="Y457" s="161"/>
      <c r="Z457" s="162"/>
      <c r="AA457" s="161"/>
      <c r="AB457" s="161"/>
      <c r="AC457" s="161"/>
      <c r="AD457" s="162"/>
      <c r="AE457" s="161"/>
      <c r="AF457" s="161"/>
      <c r="AG457" s="161"/>
      <c r="AH457" s="162"/>
      <c r="AI457" s="161"/>
      <c r="AJ457" s="161"/>
      <c r="AK457" s="161"/>
      <c r="AL457" s="162"/>
      <c r="AM457" s="161"/>
      <c r="AN457" s="161"/>
      <c r="AO457" s="161"/>
      <c r="AP457" s="162"/>
      <c r="AQ457" s="161"/>
      <c r="AR457" s="161"/>
      <c r="AS457" s="161"/>
      <c r="AT457" s="162"/>
      <c r="AU457" s="161"/>
      <c r="AV457" s="161"/>
      <c r="AW457" s="161"/>
      <c r="AX457" s="162"/>
      <c r="AY457" s="161"/>
      <c r="AZ457" s="161"/>
      <c r="BA457" s="161"/>
      <c r="BB457" s="162"/>
      <c r="BC457" s="161"/>
      <c r="BD457" s="161"/>
      <c r="BE457" s="161"/>
      <c r="BF457" s="162"/>
      <c r="BG457" s="162"/>
      <c r="BH457" s="162"/>
      <c r="BI457" s="161"/>
      <c r="BJ457" s="162"/>
      <c r="BK457" s="162"/>
      <c r="BL457" s="163"/>
      <c r="BM457" s="163"/>
      <c r="BN457" s="163"/>
      <c r="BO457" s="163"/>
      <c r="BP457" s="163"/>
    </row>
  </sheetData>
  <autoFilter ref="A1:BQ193"/>
  <hyperlinks>
    <hyperlink ref="BQ131" r:id="rId1"/>
    <hyperlink ref="BQ132:BQ138" r:id="rId2" display="lgonzalez@catastrobogota.gov.co"/>
    <hyperlink ref="BQ154" r:id="rId3"/>
    <hyperlink ref="BQ155:BQ161" r:id="rId4" display="viviana.ortiz@idartes.gov.co"/>
    <hyperlink ref="BQ170" r:id="rId5"/>
    <hyperlink ref="BQ171:BQ174" r:id="rId6" display="vanessa.soto@umv.gov.co"/>
    <hyperlink ref="BQ175" r:id="rId7"/>
    <hyperlink ref="BQ176:BQ179" r:id="rId8" display="mcarreno@uaesp.gov.co"/>
    <hyperlink ref="BQ180" r:id="rId9"/>
    <hyperlink ref="BQ181:BQ183" r:id="rId10" display="lucy.molano@idu.gov.co"/>
  </hyperlinks>
  <pageMargins left="0.7" right="0.7" top="0.75" bottom="0.75" header="0.3" footer="0.3"/>
  <pageSetup orientation="portrait"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tint="0.39997558519241921"/>
  </sheetPr>
  <dimension ref="A1:M71"/>
  <sheetViews>
    <sheetView topLeftCell="A20" zoomScale="80" zoomScaleNormal="80" workbookViewId="0">
      <selection activeCell="F26" sqref="F26"/>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319</v>
      </c>
      <c r="C1" s="89"/>
      <c r="D1" s="89"/>
      <c r="E1" s="89"/>
      <c r="F1" s="89"/>
      <c r="G1" s="89"/>
      <c r="H1" s="89"/>
      <c r="I1" s="89"/>
      <c r="J1" s="89"/>
      <c r="K1" s="89"/>
      <c r="L1" s="89"/>
      <c r="M1" s="90"/>
    </row>
    <row r="2" spans="1:13" ht="22" customHeight="1">
      <c r="A2" s="457" t="s">
        <v>152</v>
      </c>
      <c r="B2" s="68" t="s">
        <v>113</v>
      </c>
      <c r="C2" s="432" t="str">
        <f>'Plan de acción'!AB38</f>
        <v>Porcentaje de peticiones evaluadas con cumplimiento de los criterios de calidad, calidez y manejo del sistema</v>
      </c>
      <c r="D2" s="433"/>
      <c r="E2" s="433"/>
      <c r="F2" s="433"/>
      <c r="G2" s="433"/>
      <c r="H2" s="433"/>
      <c r="I2" s="433"/>
      <c r="J2" s="433"/>
      <c r="K2" s="433"/>
      <c r="L2" s="433"/>
      <c r="M2" s="434"/>
    </row>
    <row r="3" spans="1:13" ht="40" customHeight="1">
      <c r="A3" s="458"/>
      <c r="B3" s="69" t="s">
        <v>231</v>
      </c>
      <c r="C3" s="460" t="s">
        <v>1430</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316</v>
      </c>
      <c r="D9" s="414"/>
      <c r="E9" s="23"/>
      <c r="F9" s="414" t="s">
        <v>44</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274</v>
      </c>
      <c r="D11" s="414"/>
      <c r="E11" s="23"/>
      <c r="F11" s="414" t="s">
        <v>269</v>
      </c>
      <c r="G11" s="414"/>
      <c r="H11" s="23"/>
      <c r="I11" s="414" t="s">
        <v>275</v>
      </c>
      <c r="J11" s="414"/>
      <c r="K11" s="23"/>
      <c r="L11" s="414" t="s">
        <v>272</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276</v>
      </c>
      <c r="D13" s="414"/>
      <c r="E13" s="23"/>
      <c r="F13" s="414" t="s">
        <v>271</v>
      </c>
      <c r="G13" s="414"/>
      <c r="H13" s="23"/>
      <c r="I13" s="414" t="s">
        <v>268</v>
      </c>
      <c r="J13" s="414"/>
      <c r="K13" s="23"/>
      <c r="L13" s="414" t="s">
        <v>270</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48</v>
      </c>
      <c r="D15" s="414"/>
      <c r="E15" s="23"/>
      <c r="F15" s="414" t="s">
        <v>51</v>
      </c>
      <c r="G15" s="414"/>
      <c r="H15" s="23"/>
      <c r="I15" s="414" t="s">
        <v>277</v>
      </c>
      <c r="J15" s="414"/>
      <c r="K15" s="23"/>
      <c r="L15" s="414" t="s">
        <v>278</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14" t="s">
        <v>279</v>
      </c>
      <c r="D17" s="414"/>
      <c r="E17" s="23"/>
      <c r="F17" s="414" t="s">
        <v>280</v>
      </c>
      <c r="G17" s="414"/>
      <c r="H17" s="23"/>
      <c r="I17" s="414" t="s">
        <v>281</v>
      </c>
      <c r="J17" s="414"/>
      <c r="K17" s="23"/>
      <c r="L17" s="414" t="s">
        <v>282</v>
      </c>
      <c r="M17" s="414"/>
    </row>
    <row r="18" spans="1:13">
      <c r="A18" s="458"/>
      <c r="B18" s="120"/>
      <c r="C18" s="413" t="s">
        <v>176</v>
      </c>
      <c r="D18" s="413"/>
      <c r="E18" s="23"/>
      <c r="F18" s="413" t="s">
        <v>176</v>
      </c>
      <c r="G18" s="413"/>
      <c r="H18" s="23"/>
      <c r="I18" s="413" t="s">
        <v>176</v>
      </c>
      <c r="J18" s="413"/>
      <c r="K18" s="23"/>
      <c r="L18" s="413" t="s">
        <v>176</v>
      </c>
      <c r="M18" s="413"/>
    </row>
    <row r="19" spans="1:13">
      <c r="A19" s="458"/>
      <c r="B19" s="120"/>
      <c r="C19" s="414" t="s">
        <v>288</v>
      </c>
      <c r="D19" s="414"/>
      <c r="E19" s="23"/>
      <c r="F19" s="414" t="s">
        <v>284</v>
      </c>
      <c r="G19" s="414"/>
      <c r="H19" s="23"/>
      <c r="I19" s="414" t="s">
        <v>285</v>
      </c>
      <c r="J19" s="414"/>
      <c r="K19" s="23"/>
      <c r="L19" s="414" t="s">
        <v>286</v>
      </c>
      <c r="M19" s="414"/>
    </row>
    <row r="20" spans="1:13">
      <c r="A20" s="458"/>
      <c r="B20" s="120"/>
      <c r="C20" s="413" t="s">
        <v>176</v>
      </c>
      <c r="D20" s="413"/>
      <c r="E20" s="23"/>
      <c r="F20" s="413" t="s">
        <v>176</v>
      </c>
      <c r="G20" s="413"/>
      <c r="H20" s="23"/>
      <c r="I20" s="413" t="s">
        <v>176</v>
      </c>
      <c r="J20" s="413"/>
      <c r="K20" s="23"/>
      <c r="L20" s="413" t="s">
        <v>176</v>
      </c>
      <c r="M20" s="413"/>
    </row>
    <row r="21" spans="1:13">
      <c r="A21" s="458"/>
      <c r="B21" s="120"/>
      <c r="C21" s="414" t="s">
        <v>287</v>
      </c>
      <c r="D21" s="414"/>
      <c r="E21" s="23"/>
      <c r="F21" s="414" t="s">
        <v>289</v>
      </c>
      <c r="G21" s="414"/>
      <c r="H21" s="23"/>
      <c r="I21" s="414" t="s">
        <v>290</v>
      </c>
      <c r="J21" s="414"/>
      <c r="K21" s="23"/>
      <c r="L21" s="414" t="s">
        <v>304</v>
      </c>
      <c r="M21" s="414"/>
    </row>
    <row r="22" spans="1:13">
      <c r="A22" s="458"/>
      <c r="B22" s="120"/>
      <c r="C22" s="413" t="s">
        <v>176</v>
      </c>
      <c r="D22" s="413"/>
      <c r="E22" s="23"/>
      <c r="F22" s="413" t="s">
        <v>176</v>
      </c>
      <c r="G22" s="413"/>
      <c r="H22" s="23"/>
      <c r="I22" s="413" t="s">
        <v>176</v>
      </c>
      <c r="J22" s="413"/>
      <c r="K22" s="23"/>
      <c r="L22" s="413" t="s">
        <v>176</v>
      </c>
      <c r="M22" s="413"/>
    </row>
    <row r="23" spans="1:13" ht="64.5" customHeight="1">
      <c r="A23" s="458"/>
      <c r="B23" s="69" t="s">
        <v>230</v>
      </c>
      <c r="C23" s="415" t="s">
        <v>1771</v>
      </c>
      <c r="D23" s="416"/>
      <c r="E23" s="416"/>
      <c r="F23" s="416"/>
      <c r="G23" s="416"/>
      <c r="H23" s="416"/>
      <c r="I23" s="416"/>
      <c r="J23" s="416"/>
      <c r="K23" s="416"/>
      <c r="L23" s="416"/>
      <c r="M23" s="417"/>
    </row>
    <row r="24" spans="1:13" ht="75.650000000000006" customHeight="1">
      <c r="A24" s="458"/>
      <c r="B24" s="69" t="s">
        <v>229</v>
      </c>
      <c r="C24" s="415" t="s">
        <v>244</v>
      </c>
      <c r="D24" s="416"/>
      <c r="E24" s="416"/>
      <c r="F24" s="416"/>
      <c r="G24" s="416"/>
      <c r="H24" s="416"/>
      <c r="I24" s="416"/>
      <c r="J24" s="416"/>
      <c r="K24" s="416"/>
      <c r="L24" s="416"/>
      <c r="M24" s="417"/>
    </row>
    <row r="25" spans="1:13" ht="114" customHeight="1">
      <c r="A25" s="459"/>
      <c r="B25" s="302" t="s">
        <v>1763</v>
      </c>
      <c r="C25" s="304" t="str">
        <f>'Plan de acción'!AD38</f>
        <v>16. Paz, Justicia e Instituciones Sólidas</v>
      </c>
      <c r="D25" s="37"/>
      <c r="E25" s="306" t="s">
        <v>1535</v>
      </c>
      <c r="F25" s="37" t="str">
        <f>'Plan de acción'!AE38</f>
        <v>16.6 Crear a todos los niveles instituciones eficaces y transparentes que rindan cuentas</v>
      </c>
      <c r="G25" s="37"/>
      <c r="H25" s="37"/>
      <c r="I25" s="37"/>
      <c r="J25" s="37"/>
      <c r="K25" s="37"/>
      <c r="L25" s="37"/>
      <c r="M25" s="305"/>
    </row>
    <row r="26" spans="1:13">
      <c r="A26" s="451" t="s">
        <v>114</v>
      </c>
      <c r="B26" s="69" t="s">
        <v>1613</v>
      </c>
      <c r="C26" s="124" t="str">
        <f>'Plan de acción'!AF38</f>
        <v>Poblacional;
Derechos Humanos;
Género;
Diferencial;
Territorial</v>
      </c>
      <c r="D26" s="80"/>
      <c r="E26" s="80"/>
      <c r="F26" s="80"/>
      <c r="G26" s="80"/>
      <c r="H26" s="80"/>
      <c r="I26" s="80"/>
      <c r="J26" s="80"/>
      <c r="K26" s="80"/>
      <c r="M26" s="65"/>
    </row>
    <row r="27" spans="1:13" ht="49" customHeight="1">
      <c r="A27" s="452"/>
      <c r="B27" s="69" t="s">
        <v>115</v>
      </c>
      <c r="C27" s="453" t="str">
        <f>'Plan de acción'!AC38</f>
        <v>[Sumatoria de respuestas de las Entidades Distritales a peticiones ciudadanas evaluadas, con cumplimiento de los criterios de calidad, calidez y manejo del sistema / Sumatoria de peticiones evaluadas] x 100</v>
      </c>
      <c r="D27" s="454"/>
      <c r="E27" s="454"/>
      <c r="F27" s="454"/>
      <c r="G27" s="454"/>
      <c r="H27" s="454"/>
      <c r="I27" s="454"/>
      <c r="J27" s="454"/>
      <c r="K27" s="454"/>
      <c r="L27" s="454"/>
      <c r="M27" s="455"/>
    </row>
    <row r="28" spans="1:13" ht="8.25" customHeight="1">
      <c r="A28" s="452"/>
      <c r="B28" s="426" t="s">
        <v>116</v>
      </c>
      <c r="C28" s="66"/>
      <c r="D28" s="24"/>
      <c r="E28" s="24"/>
      <c r="F28" s="24"/>
      <c r="G28" s="24"/>
      <c r="H28" s="24"/>
      <c r="I28" s="24"/>
      <c r="J28" s="24"/>
      <c r="K28" s="24"/>
      <c r="L28" s="24"/>
      <c r="M28" s="25"/>
    </row>
    <row r="29" spans="1:13" ht="9" customHeight="1">
      <c r="A29" s="452"/>
      <c r="B29" s="427"/>
      <c r="C29" s="64"/>
      <c r="D29" s="26"/>
      <c r="E29" s="5"/>
      <c r="F29" s="26"/>
      <c r="G29" s="5"/>
      <c r="H29" s="26"/>
      <c r="I29" s="5"/>
      <c r="J29" s="26"/>
      <c r="K29" s="5"/>
      <c r="L29" s="5"/>
      <c r="M29" s="27"/>
    </row>
    <row r="30" spans="1:13">
      <c r="A30" s="452"/>
      <c r="B30" s="427"/>
      <c r="C30" s="29" t="s">
        <v>117</v>
      </c>
      <c r="D30" s="28"/>
      <c r="E30" s="29" t="s">
        <v>118</v>
      </c>
      <c r="F30" s="28"/>
      <c r="G30" s="29" t="s">
        <v>119</v>
      </c>
      <c r="H30" s="28"/>
      <c r="I30" s="29" t="s">
        <v>155</v>
      </c>
      <c r="J30" s="28"/>
      <c r="K30" s="29" t="s">
        <v>120</v>
      </c>
      <c r="L30" s="30"/>
      <c r="M30" s="31"/>
    </row>
    <row r="31" spans="1:13">
      <c r="A31" s="452"/>
      <c r="B31" s="427"/>
      <c r="C31" s="29" t="s">
        <v>121</v>
      </c>
      <c r="D31" s="32"/>
      <c r="E31" s="29" t="s">
        <v>122</v>
      </c>
      <c r="F31" s="33"/>
      <c r="G31" s="29" t="s">
        <v>123</v>
      </c>
      <c r="H31" s="33"/>
      <c r="I31" s="29" t="s">
        <v>124</v>
      </c>
      <c r="J31" s="33" t="s">
        <v>233</v>
      </c>
      <c r="K31" s="29" t="s">
        <v>125</v>
      </c>
      <c r="L31" s="30"/>
      <c r="M31" s="31"/>
    </row>
    <row r="32" spans="1:13">
      <c r="A32" s="452"/>
      <c r="B32" s="427"/>
      <c r="C32" s="29" t="s">
        <v>126</v>
      </c>
      <c r="D32" s="33"/>
      <c r="E32" s="29" t="s">
        <v>127</v>
      </c>
      <c r="F32" s="9"/>
      <c r="G32" s="9"/>
      <c r="H32" s="9"/>
      <c r="I32" s="9"/>
      <c r="J32" s="9"/>
      <c r="K32" s="9"/>
      <c r="L32" s="9"/>
      <c r="M32" s="34"/>
    </row>
    <row r="33" spans="1:13" ht="9.75" customHeight="1">
      <c r="A33" s="452"/>
      <c r="B33" s="428"/>
      <c r="C33" s="35"/>
      <c r="D33" s="35"/>
      <c r="E33" s="35"/>
      <c r="F33" s="35"/>
      <c r="G33" s="35"/>
      <c r="H33" s="35"/>
      <c r="I33" s="35"/>
      <c r="J33" s="35"/>
      <c r="K33" s="35"/>
      <c r="L33" s="35"/>
      <c r="M33" s="36"/>
    </row>
    <row r="34" spans="1:13">
      <c r="A34" s="452"/>
      <c r="B34" s="426" t="s">
        <v>164</v>
      </c>
      <c r="C34" s="37"/>
      <c r="D34" s="37"/>
      <c r="E34" s="37"/>
      <c r="F34" s="37"/>
      <c r="G34" s="37"/>
      <c r="H34" s="37"/>
      <c r="I34" s="37"/>
      <c r="J34" s="37"/>
      <c r="K34" s="37"/>
      <c r="M34" s="65"/>
    </row>
    <row r="35" spans="1:13">
      <c r="A35" s="452"/>
      <c r="B35" s="427"/>
      <c r="C35" s="29" t="s">
        <v>165</v>
      </c>
      <c r="D35" s="33" t="s">
        <v>233</v>
      </c>
      <c r="E35" s="38"/>
      <c r="F35" s="29" t="s">
        <v>166</v>
      </c>
      <c r="G35" s="32"/>
      <c r="H35" s="38"/>
      <c r="I35" s="29" t="s">
        <v>167</v>
      </c>
      <c r="J35" s="32"/>
      <c r="K35" s="38"/>
      <c r="M35" s="65"/>
    </row>
    <row r="36" spans="1:13">
      <c r="A36" s="452"/>
      <c r="B36" s="427"/>
      <c r="C36" s="29" t="s">
        <v>168</v>
      </c>
      <c r="D36" s="39"/>
      <c r="E36" s="40"/>
      <c r="F36" s="29" t="s">
        <v>169</v>
      </c>
      <c r="G36" s="33"/>
      <c r="H36" s="41"/>
      <c r="I36" s="42"/>
      <c r="J36" s="41"/>
      <c r="K36" s="43"/>
      <c r="M36" s="65"/>
    </row>
    <row r="37" spans="1:13">
      <c r="A37" s="452"/>
      <c r="B37" s="427"/>
      <c r="C37" s="44"/>
      <c r="D37" s="44"/>
      <c r="E37" s="44"/>
      <c r="F37" s="44"/>
      <c r="G37" s="44"/>
      <c r="H37" s="44"/>
      <c r="I37" s="44"/>
      <c r="J37" s="44"/>
      <c r="K37" s="44"/>
      <c r="M37" s="65"/>
    </row>
    <row r="38" spans="1:13">
      <c r="A38" s="452"/>
      <c r="B38" s="119" t="s">
        <v>128</v>
      </c>
      <c r="C38" s="38"/>
      <c r="D38" s="38"/>
      <c r="E38" s="38"/>
      <c r="F38" s="38"/>
      <c r="G38" s="38"/>
      <c r="H38" s="38"/>
      <c r="I38" s="38"/>
      <c r="J38" s="38"/>
      <c r="K38" s="38"/>
      <c r="L38" s="38"/>
      <c r="M38" s="45"/>
    </row>
    <row r="39" spans="1:13" ht="19" customHeight="1">
      <c r="A39" s="452"/>
      <c r="B39" s="119"/>
      <c r="C39" s="67" t="s">
        <v>129</v>
      </c>
      <c r="D39" s="126">
        <v>67</v>
      </c>
      <c r="E39" s="38"/>
      <c r="F39" s="46" t="s">
        <v>130</v>
      </c>
      <c r="G39" s="127" t="s">
        <v>1260</v>
      </c>
      <c r="H39" s="38"/>
      <c r="I39" s="46" t="s">
        <v>131</v>
      </c>
      <c r="J39" s="429" t="s">
        <v>206</v>
      </c>
      <c r="K39" s="430"/>
      <c r="L39" s="431"/>
      <c r="M39" s="45"/>
    </row>
    <row r="40" spans="1:13">
      <c r="A40" s="452"/>
      <c r="B40" s="120"/>
      <c r="C40" s="35"/>
      <c r="D40" s="35"/>
      <c r="E40" s="35"/>
      <c r="F40" s="35"/>
      <c r="G40" s="35"/>
      <c r="H40" s="35"/>
      <c r="I40" s="35"/>
      <c r="J40" s="35"/>
      <c r="K40" s="35"/>
      <c r="L40" s="35"/>
      <c r="M40" s="36"/>
    </row>
    <row r="41" spans="1:13">
      <c r="A41" s="452"/>
      <c r="B41" s="426" t="s">
        <v>170</v>
      </c>
      <c r="C41" s="47"/>
      <c r="D41" s="47"/>
      <c r="E41" s="47"/>
      <c r="F41" s="47"/>
      <c r="G41" s="47"/>
      <c r="H41" s="47"/>
      <c r="I41" s="47"/>
      <c r="J41" s="47"/>
      <c r="K41" s="47"/>
      <c r="M41" s="65"/>
    </row>
    <row r="42" spans="1:13">
      <c r="A42" s="452"/>
      <c r="B42" s="427"/>
      <c r="C42" s="38" t="s">
        <v>171</v>
      </c>
      <c r="D42" s="48">
        <v>2019</v>
      </c>
      <c r="E42" s="49"/>
      <c r="F42" s="38" t="s">
        <v>172</v>
      </c>
      <c r="G42" s="50" t="s">
        <v>235</v>
      </c>
      <c r="H42" s="49"/>
      <c r="I42" s="46"/>
      <c r="J42" s="49"/>
      <c r="K42" s="49"/>
      <c r="M42" s="65"/>
    </row>
    <row r="43" spans="1:13">
      <c r="A43" s="452"/>
      <c r="B43" s="428"/>
      <c r="C43" s="35"/>
      <c r="D43" s="51"/>
      <c r="E43" s="52"/>
      <c r="F43" s="35"/>
      <c r="G43" s="52"/>
      <c r="H43" s="52"/>
      <c r="I43" s="53"/>
      <c r="J43" s="52"/>
      <c r="K43" s="52"/>
      <c r="M43" s="65"/>
    </row>
    <row r="44" spans="1:13">
      <c r="A44" s="452"/>
      <c r="B44" s="426" t="s">
        <v>132</v>
      </c>
      <c r="C44" s="54"/>
      <c r="D44" s="54"/>
      <c r="E44" s="54"/>
      <c r="F44" s="54"/>
      <c r="G44" s="54"/>
      <c r="H44" s="54"/>
      <c r="I44" s="54"/>
      <c r="J44" s="54"/>
      <c r="K44" s="54"/>
      <c r="L44" s="54"/>
      <c r="M44" s="55"/>
    </row>
    <row r="45" spans="1:13">
      <c r="A45" s="452"/>
      <c r="B45" s="427"/>
      <c r="C45" s="6"/>
      <c r="D45" s="7" t="s">
        <v>133</v>
      </c>
      <c r="E45" s="7"/>
      <c r="F45" s="7" t="s">
        <v>134</v>
      </c>
      <c r="G45" s="7"/>
      <c r="H45" s="8" t="s">
        <v>135</v>
      </c>
      <c r="I45" s="8"/>
      <c r="J45" s="8" t="s">
        <v>136</v>
      </c>
      <c r="K45" s="7"/>
      <c r="L45" s="7" t="s">
        <v>137</v>
      </c>
      <c r="M45" s="55"/>
    </row>
    <row r="46" spans="1:13">
      <c r="A46" s="452"/>
      <c r="B46" s="427"/>
      <c r="C46" s="6"/>
      <c r="D46" s="102">
        <v>75</v>
      </c>
      <c r="E46" s="10"/>
      <c r="F46" s="103">
        <v>78</v>
      </c>
      <c r="G46" s="10"/>
      <c r="H46" s="103">
        <v>80</v>
      </c>
      <c r="I46" s="10"/>
      <c r="J46" s="103">
        <v>82</v>
      </c>
      <c r="L46" s="103">
        <v>84</v>
      </c>
      <c r="M46" s="118"/>
    </row>
    <row r="47" spans="1:13">
      <c r="A47" s="452"/>
      <c r="B47" s="427"/>
      <c r="C47" s="6"/>
      <c r="D47" s="7" t="s">
        <v>138</v>
      </c>
      <c r="E47" s="7"/>
      <c r="F47" s="7" t="s">
        <v>139</v>
      </c>
      <c r="G47" s="7"/>
      <c r="H47" s="8" t="s">
        <v>156</v>
      </c>
      <c r="I47" s="8"/>
      <c r="J47" s="8" t="s">
        <v>162</v>
      </c>
      <c r="K47" s="7"/>
      <c r="L47" s="7" t="s">
        <v>157</v>
      </c>
      <c r="M47" s="27"/>
    </row>
    <row r="48" spans="1:13">
      <c r="A48" s="452"/>
      <c r="B48" s="427"/>
      <c r="C48" s="6"/>
      <c r="D48" s="103">
        <v>86</v>
      </c>
      <c r="E48" s="10"/>
      <c r="F48" s="103">
        <v>88</v>
      </c>
      <c r="G48" s="10"/>
      <c r="H48" s="103">
        <v>91</v>
      </c>
      <c r="I48" s="10"/>
      <c r="J48" s="103">
        <v>93</v>
      </c>
      <c r="L48" s="103">
        <v>95</v>
      </c>
      <c r="M48" s="118"/>
    </row>
    <row r="49" spans="1:13">
      <c r="A49" s="452"/>
      <c r="B49" s="427"/>
      <c r="C49" s="6"/>
      <c r="D49" s="7" t="s">
        <v>158</v>
      </c>
      <c r="E49" s="7"/>
      <c r="F49" s="7" t="s">
        <v>159</v>
      </c>
      <c r="G49" s="7"/>
      <c r="H49" s="8" t="s">
        <v>160</v>
      </c>
      <c r="I49" s="8"/>
      <c r="J49" s="8" t="s">
        <v>161</v>
      </c>
      <c r="K49" s="7"/>
      <c r="L49" s="7" t="s">
        <v>163</v>
      </c>
      <c r="M49" s="27"/>
    </row>
    <row r="50" spans="1:13">
      <c r="A50" s="452"/>
      <c r="B50" s="427"/>
      <c r="C50" s="6"/>
      <c r="E50" s="10"/>
      <c r="F50" s="121"/>
      <c r="G50" s="10"/>
      <c r="H50" s="121"/>
      <c r="I50" s="10"/>
      <c r="J50" s="121"/>
      <c r="K50" s="10"/>
      <c r="L50" s="121"/>
      <c r="M50" s="118"/>
    </row>
    <row r="51" spans="1:13">
      <c r="A51" s="452"/>
      <c r="B51" s="427"/>
      <c r="C51" s="6"/>
      <c r="D51" s="11" t="s">
        <v>163</v>
      </c>
      <c r="E51" s="117"/>
      <c r="F51" s="11" t="s">
        <v>180</v>
      </c>
      <c r="G51" s="117"/>
      <c r="H51" s="11"/>
      <c r="I51" s="117"/>
      <c r="J51" s="11"/>
      <c r="K51" s="117"/>
      <c r="L51" s="11"/>
      <c r="M51" s="118"/>
    </row>
    <row r="52" spans="1:13">
      <c r="A52" s="452"/>
      <c r="B52" s="427"/>
      <c r="C52" s="6"/>
      <c r="D52" s="121"/>
      <c r="E52" s="10"/>
      <c r="F52" s="444">
        <v>95</v>
      </c>
      <c r="G52" s="445"/>
      <c r="H52" s="446"/>
      <c r="I52" s="446"/>
      <c r="J52" s="11"/>
      <c r="K52" s="117"/>
      <c r="L52" s="11"/>
      <c r="M52" s="118"/>
    </row>
    <row r="53" spans="1:13">
      <c r="A53" s="452"/>
      <c r="B53" s="427"/>
      <c r="C53" s="6"/>
      <c r="D53" s="11"/>
      <c r="E53" s="117"/>
      <c r="F53" s="11"/>
      <c r="G53" s="117"/>
      <c r="H53" s="11"/>
      <c r="I53" s="117"/>
      <c r="J53" s="11"/>
      <c r="K53" s="117"/>
      <c r="L53" s="11"/>
      <c r="M53" s="118"/>
    </row>
    <row r="54" spans="1:13" ht="18" customHeight="1">
      <c r="A54" s="452"/>
      <c r="B54" s="426" t="s">
        <v>173</v>
      </c>
      <c r="C54" s="56"/>
      <c r="D54" s="56"/>
      <c r="E54" s="56"/>
      <c r="F54" s="56"/>
      <c r="G54" s="56"/>
      <c r="H54" s="56"/>
      <c r="I54" s="56"/>
      <c r="J54" s="56"/>
      <c r="K54" s="56"/>
      <c r="M54" s="65"/>
    </row>
    <row r="55" spans="1:13">
      <c r="A55" s="452"/>
      <c r="B55" s="427"/>
      <c r="D55" s="57" t="s">
        <v>174</v>
      </c>
      <c r="E55" s="58" t="s">
        <v>107</v>
      </c>
      <c r="F55" s="447" t="s">
        <v>181</v>
      </c>
      <c r="G55" s="420"/>
      <c r="H55" s="7"/>
      <c r="I55" s="77" t="s">
        <v>127</v>
      </c>
      <c r="J55" s="59"/>
      <c r="K55" s="59"/>
      <c r="M55" s="65"/>
    </row>
    <row r="56" spans="1:13">
      <c r="A56" s="452"/>
      <c r="B56" s="427"/>
      <c r="D56" s="60"/>
      <c r="E56" s="32" t="s">
        <v>233</v>
      </c>
      <c r="F56" s="447"/>
      <c r="G56" s="421"/>
      <c r="H56" s="38"/>
      <c r="I56" s="422"/>
      <c r="J56" s="422"/>
      <c r="K56" s="61"/>
      <c r="M56" s="65"/>
    </row>
    <row r="57" spans="1:13">
      <c r="A57" s="452"/>
      <c r="B57" s="428"/>
      <c r="C57" s="62"/>
      <c r="D57" s="62"/>
      <c r="E57" s="62"/>
      <c r="F57" s="62"/>
      <c r="G57" s="62"/>
      <c r="H57" s="62"/>
      <c r="I57" s="62"/>
      <c r="J57" s="62"/>
      <c r="K57" s="62"/>
      <c r="M57" s="65"/>
    </row>
    <row r="58" spans="1:13" ht="28.5" customHeight="1">
      <c r="A58" s="452"/>
      <c r="B58" s="69" t="s">
        <v>140</v>
      </c>
      <c r="C58" s="432" t="s">
        <v>1429</v>
      </c>
      <c r="D58" s="433"/>
      <c r="E58" s="433"/>
      <c r="F58" s="433"/>
      <c r="G58" s="433"/>
      <c r="H58" s="433"/>
      <c r="I58" s="433"/>
      <c r="J58" s="433"/>
      <c r="K58" s="433"/>
      <c r="L58" s="433"/>
      <c r="M58" s="434"/>
    </row>
    <row r="59" spans="1:13">
      <c r="A59" s="452"/>
      <c r="B59" s="69" t="s">
        <v>141</v>
      </c>
      <c r="C59" s="432" t="s">
        <v>246</v>
      </c>
      <c r="D59" s="433"/>
      <c r="E59" s="433"/>
      <c r="F59" s="433"/>
      <c r="G59" s="433"/>
      <c r="H59" s="433"/>
      <c r="I59" s="433"/>
      <c r="J59" s="433"/>
      <c r="K59" s="433"/>
      <c r="L59" s="433"/>
      <c r="M59" s="434"/>
    </row>
    <row r="60" spans="1:13">
      <c r="A60" s="452"/>
      <c r="B60" s="69" t="s">
        <v>142</v>
      </c>
      <c r="C60" s="13" t="s">
        <v>247</v>
      </c>
      <c r="D60" s="13"/>
      <c r="E60" s="13"/>
      <c r="F60" s="13"/>
      <c r="G60" s="13"/>
      <c r="H60" s="13"/>
      <c r="I60" s="13"/>
      <c r="J60" s="13"/>
      <c r="K60" s="13"/>
      <c r="L60" s="13"/>
      <c r="M60" s="14"/>
    </row>
    <row r="61" spans="1:13" ht="31" customHeight="1">
      <c r="A61" s="452"/>
      <c r="B61" s="69" t="s">
        <v>143</v>
      </c>
      <c r="C61" s="468">
        <v>2019</v>
      </c>
      <c r="D61" s="469"/>
      <c r="E61" s="469"/>
      <c r="F61" s="469"/>
      <c r="G61" s="469"/>
      <c r="H61" s="469"/>
      <c r="I61" s="469"/>
      <c r="J61" s="469"/>
      <c r="K61" s="469"/>
      <c r="L61" s="469"/>
      <c r="M61" s="470"/>
    </row>
    <row r="62" spans="1:13" ht="15.75" customHeight="1">
      <c r="A62" s="435" t="s">
        <v>185</v>
      </c>
      <c r="B62" s="70" t="s">
        <v>144</v>
      </c>
      <c r="C62" s="438" t="s">
        <v>248</v>
      </c>
      <c r="D62" s="438"/>
      <c r="E62" s="438"/>
      <c r="F62" s="438"/>
      <c r="G62" s="438"/>
      <c r="H62" s="438"/>
      <c r="I62" s="438"/>
      <c r="J62" s="438"/>
      <c r="K62" s="438"/>
      <c r="L62" s="438"/>
      <c r="M62" s="439"/>
    </row>
    <row r="63" spans="1:13">
      <c r="A63" s="436"/>
      <c r="B63" s="70" t="s">
        <v>145</v>
      </c>
      <c r="C63" s="438" t="s">
        <v>246</v>
      </c>
      <c r="D63" s="438"/>
      <c r="E63" s="438"/>
      <c r="F63" s="438"/>
      <c r="G63" s="438"/>
      <c r="H63" s="438"/>
      <c r="I63" s="438"/>
      <c r="J63" s="438"/>
      <c r="K63" s="438"/>
      <c r="L63" s="438"/>
      <c r="M63" s="439"/>
    </row>
    <row r="64" spans="1:13">
      <c r="A64" s="436"/>
      <c r="B64" s="70" t="s">
        <v>146</v>
      </c>
      <c r="C64" s="438" t="s">
        <v>41</v>
      </c>
      <c r="D64" s="438"/>
      <c r="E64" s="438"/>
      <c r="F64" s="438"/>
      <c r="G64" s="438"/>
      <c r="H64" s="438"/>
      <c r="I64" s="438"/>
      <c r="J64" s="438"/>
      <c r="K64" s="438"/>
      <c r="L64" s="438"/>
      <c r="M64" s="439"/>
    </row>
    <row r="65" spans="1:13" ht="15.75" customHeight="1">
      <c r="A65" s="436"/>
      <c r="B65" s="71" t="s">
        <v>147</v>
      </c>
      <c r="C65" s="438" t="s">
        <v>209</v>
      </c>
      <c r="D65" s="438"/>
      <c r="E65" s="438"/>
      <c r="F65" s="438"/>
      <c r="G65" s="438"/>
      <c r="H65" s="438"/>
      <c r="I65" s="438"/>
      <c r="J65" s="438"/>
      <c r="K65" s="438"/>
      <c r="L65" s="438"/>
      <c r="M65" s="439"/>
    </row>
    <row r="66" spans="1:13" ht="15.75" customHeight="1">
      <c r="A66" s="436"/>
      <c r="B66" s="70" t="s">
        <v>148</v>
      </c>
      <c r="C66" s="440" t="s">
        <v>210</v>
      </c>
      <c r="D66" s="438"/>
      <c r="E66" s="438"/>
      <c r="F66" s="438"/>
      <c r="G66" s="438"/>
      <c r="H66" s="438"/>
      <c r="I66" s="438"/>
      <c r="J66" s="438"/>
      <c r="K66" s="438"/>
      <c r="L66" s="438"/>
      <c r="M66" s="439"/>
    </row>
    <row r="67" spans="1:13" ht="16" thickBot="1">
      <c r="A67" s="437"/>
      <c r="B67" s="70" t="s">
        <v>149</v>
      </c>
      <c r="C67" s="438" t="s">
        <v>216</v>
      </c>
      <c r="D67" s="438"/>
      <c r="E67" s="438"/>
      <c r="F67" s="438"/>
      <c r="G67" s="438"/>
      <c r="H67" s="438"/>
      <c r="I67" s="438"/>
      <c r="J67" s="438"/>
      <c r="K67" s="438"/>
      <c r="L67" s="438"/>
      <c r="M67" s="439"/>
    </row>
    <row r="68" spans="1:13" ht="15.75" customHeight="1">
      <c r="A68" s="435" t="s">
        <v>191</v>
      </c>
      <c r="B68" s="72" t="s">
        <v>177</v>
      </c>
      <c r="C68" s="438" t="s">
        <v>1499</v>
      </c>
      <c r="D68" s="438"/>
      <c r="E68" s="438"/>
      <c r="F68" s="438"/>
      <c r="G68" s="438"/>
      <c r="H68" s="438"/>
      <c r="I68" s="438"/>
      <c r="J68" s="438"/>
      <c r="K68" s="438"/>
      <c r="L68" s="438"/>
      <c r="M68" s="439"/>
    </row>
    <row r="69" spans="1:13" ht="30" customHeight="1">
      <c r="A69" s="436"/>
      <c r="B69" s="72" t="s">
        <v>178</v>
      </c>
      <c r="C69" s="438" t="s">
        <v>576</v>
      </c>
      <c r="D69" s="438"/>
      <c r="E69" s="438"/>
      <c r="F69" s="438"/>
      <c r="G69" s="438"/>
      <c r="H69" s="438"/>
      <c r="I69" s="438"/>
      <c r="J69" s="438"/>
      <c r="K69" s="438"/>
      <c r="L69" s="438"/>
      <c r="M69" s="439"/>
    </row>
    <row r="70" spans="1:13" ht="30" customHeight="1" thickBot="1">
      <c r="A70" s="436"/>
      <c r="B70" s="73" t="s">
        <v>6</v>
      </c>
      <c r="C70" s="438" t="s">
        <v>265</v>
      </c>
      <c r="D70" s="438"/>
      <c r="E70" s="438"/>
      <c r="F70" s="438"/>
      <c r="G70" s="438"/>
      <c r="H70" s="438"/>
      <c r="I70" s="438"/>
      <c r="J70" s="438"/>
      <c r="K70" s="438"/>
      <c r="L70" s="438"/>
      <c r="M70" s="439"/>
    </row>
    <row r="71" spans="1:13" ht="16" thickBot="1">
      <c r="A71" s="87" t="s">
        <v>150</v>
      </c>
      <c r="B71" s="74"/>
      <c r="C71" s="448" t="s">
        <v>151</v>
      </c>
      <c r="D71" s="449"/>
      <c r="E71" s="449"/>
      <c r="F71" s="449"/>
      <c r="G71" s="449"/>
      <c r="H71" s="449"/>
      <c r="I71" s="449"/>
      <c r="J71" s="449"/>
      <c r="K71" s="449"/>
      <c r="L71" s="449"/>
      <c r="M71" s="450"/>
    </row>
  </sheetData>
  <mergeCells count="91">
    <mergeCell ref="L9:M9"/>
    <mergeCell ref="L10:M10"/>
    <mergeCell ref="C19:D19"/>
    <mergeCell ref="C21:D21"/>
    <mergeCell ref="F21:G21"/>
    <mergeCell ref="I21:J21"/>
    <mergeCell ref="L21:M21"/>
    <mergeCell ref="C17:D17"/>
    <mergeCell ref="F17:G17"/>
    <mergeCell ref="I17:J17"/>
    <mergeCell ref="L17:M17"/>
    <mergeCell ref="C18:D18"/>
    <mergeCell ref="F18:G18"/>
    <mergeCell ref="I18:J18"/>
    <mergeCell ref="L18:M18"/>
    <mergeCell ref="C15:D15"/>
    <mergeCell ref="C22:D22"/>
    <mergeCell ref="F22:G22"/>
    <mergeCell ref="I22:J22"/>
    <mergeCell ref="L22:M22"/>
    <mergeCell ref="F19:G19"/>
    <mergeCell ref="I19:J19"/>
    <mergeCell ref="L19:M19"/>
    <mergeCell ref="C20:D20"/>
    <mergeCell ref="F20:G20"/>
    <mergeCell ref="I20:J20"/>
    <mergeCell ref="L20:M20"/>
    <mergeCell ref="L14:M14"/>
    <mergeCell ref="F15:G15"/>
    <mergeCell ref="I15:J15"/>
    <mergeCell ref="L15:M15"/>
    <mergeCell ref="C16:D16"/>
    <mergeCell ref="F16:G16"/>
    <mergeCell ref="I16:J16"/>
    <mergeCell ref="L16:M16"/>
    <mergeCell ref="A68:A70"/>
    <mergeCell ref="C68:M68"/>
    <mergeCell ref="C69:M69"/>
    <mergeCell ref="C70:M70"/>
    <mergeCell ref="C59:M59"/>
    <mergeCell ref="C61:M61"/>
    <mergeCell ref="A62:A67"/>
    <mergeCell ref="C62:M62"/>
    <mergeCell ref="C63:M63"/>
    <mergeCell ref="C64:M64"/>
    <mergeCell ref="C65:M65"/>
    <mergeCell ref="C66:M66"/>
    <mergeCell ref="C67:M67"/>
    <mergeCell ref="B54:B57"/>
    <mergeCell ref="F55:F56"/>
    <mergeCell ref="G55:G56"/>
    <mergeCell ref="I56:J56"/>
    <mergeCell ref="C71:M71"/>
    <mergeCell ref="C58:M58"/>
    <mergeCell ref="C24:M24"/>
    <mergeCell ref="A26:A61"/>
    <mergeCell ref="C27:M27"/>
    <mergeCell ref="B28:B33"/>
    <mergeCell ref="B34:B37"/>
    <mergeCell ref="J39:L39"/>
    <mergeCell ref="B41:B43"/>
    <mergeCell ref="B44:B53"/>
    <mergeCell ref="F52:G52"/>
    <mergeCell ref="A2:A25"/>
    <mergeCell ref="C2:M2"/>
    <mergeCell ref="C3:M3"/>
    <mergeCell ref="B8:B10"/>
    <mergeCell ref="C9:D9"/>
    <mergeCell ref="F9:G9"/>
    <mergeCell ref="H52:I52"/>
    <mergeCell ref="C23:M23"/>
    <mergeCell ref="C11:D11"/>
    <mergeCell ref="F11:G11"/>
    <mergeCell ref="I11:J11"/>
    <mergeCell ref="L11:M11"/>
    <mergeCell ref="C12:D12"/>
    <mergeCell ref="F12:G12"/>
    <mergeCell ref="I12:J12"/>
    <mergeCell ref="L12:M12"/>
    <mergeCell ref="C13:D13"/>
    <mergeCell ref="F13:G13"/>
    <mergeCell ref="I13:J13"/>
    <mergeCell ref="L13:M13"/>
    <mergeCell ref="C14:D14"/>
    <mergeCell ref="F14:G14"/>
    <mergeCell ref="I14:J14"/>
    <mergeCell ref="F4:G4"/>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26"/>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25"/>
    <dataValidation allowBlank="1" showInputMessage="1" showErrorMessage="1" prompt="Identifique el ODS a que le apunta el indicador de producto. Seleccione de la lista desplegable._x000a_" sqref="B25"/>
  </dataValidations>
  <hyperlinks>
    <hyperlink ref="C66"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38585"/>
  </sheetPr>
  <dimension ref="A1:M59"/>
  <sheetViews>
    <sheetView topLeftCell="A6"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320</v>
      </c>
      <c r="C1" s="89"/>
      <c r="D1" s="89"/>
      <c r="E1" s="89"/>
      <c r="F1" s="89"/>
      <c r="G1" s="89"/>
      <c r="H1" s="89"/>
      <c r="I1" s="89"/>
      <c r="J1" s="89"/>
      <c r="K1" s="89"/>
      <c r="L1" s="89"/>
      <c r="M1" s="90"/>
    </row>
    <row r="2" spans="1:13" ht="22" customHeight="1">
      <c r="A2" s="457" t="s">
        <v>152</v>
      </c>
      <c r="B2" s="68" t="s">
        <v>113</v>
      </c>
      <c r="C2" s="432" t="str">
        <f>'Plan de acción'!AB39</f>
        <v>Respuestas a peticiones evaluadas de las Entidades Distritales en Bogotá Te Escucha - SDQS</v>
      </c>
      <c r="D2" s="433"/>
      <c r="E2" s="433"/>
      <c r="F2" s="433"/>
      <c r="G2" s="433"/>
      <c r="H2" s="433"/>
      <c r="I2" s="433"/>
      <c r="J2" s="433"/>
      <c r="K2" s="433"/>
      <c r="L2" s="433"/>
      <c r="M2" s="434"/>
    </row>
    <row r="3" spans="1:13" ht="40" customHeight="1">
      <c r="A3" s="458"/>
      <c r="B3" s="69" t="s">
        <v>231</v>
      </c>
      <c r="C3" s="460" t="s">
        <v>1431</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1772</v>
      </c>
      <c r="D11" s="464"/>
      <c r="E11" s="464"/>
      <c r="F11" s="464"/>
      <c r="G11" s="464"/>
      <c r="H11" s="464"/>
      <c r="I11" s="464"/>
      <c r="J11" s="464"/>
      <c r="K11" s="464"/>
      <c r="L11" s="464"/>
      <c r="M11" s="465"/>
    </row>
    <row r="12" spans="1:13" ht="75.650000000000006" customHeight="1">
      <c r="A12" s="458"/>
      <c r="B12" s="69" t="s">
        <v>229</v>
      </c>
      <c r="C12" s="466" t="s">
        <v>244</v>
      </c>
      <c r="D12" s="430"/>
      <c r="E12" s="430"/>
      <c r="F12" s="430"/>
      <c r="G12" s="430"/>
      <c r="H12" s="430"/>
      <c r="I12" s="430"/>
      <c r="J12" s="430"/>
      <c r="K12" s="430"/>
      <c r="L12" s="430"/>
      <c r="M12" s="467"/>
    </row>
    <row r="13" spans="1:13" ht="124">
      <c r="A13" s="459"/>
      <c r="B13" s="302" t="s">
        <v>1763</v>
      </c>
      <c r="C13" s="304" t="str">
        <f>'Plan de acción'!AD39</f>
        <v>16. Paz, Justicia e Instituciones Sólidas</v>
      </c>
      <c r="D13" s="37"/>
      <c r="E13" s="306" t="s">
        <v>1535</v>
      </c>
      <c r="F13" s="37" t="str">
        <f>'Plan de acción'!AE39</f>
        <v>16.6 Crear a todos los niveles instituciones eficaces y transparentes que rindan cuentas</v>
      </c>
      <c r="G13" s="37"/>
      <c r="H13" s="37"/>
      <c r="I13" s="37"/>
      <c r="J13" s="37"/>
      <c r="K13" s="37"/>
      <c r="L13" s="37"/>
      <c r="M13" s="305"/>
    </row>
    <row r="14" spans="1:13">
      <c r="A14" s="451" t="s">
        <v>114</v>
      </c>
      <c r="B14" s="69" t="s">
        <v>1613</v>
      </c>
      <c r="C14" s="124" t="str">
        <f>'Plan de acción'!AF39</f>
        <v>Poblacional;
Derechos Humanos;
Género;
Diferencial;
Territorial</v>
      </c>
      <c r="D14" s="80"/>
      <c r="E14" s="80"/>
      <c r="F14" s="80"/>
      <c r="G14" s="80"/>
      <c r="H14" s="80"/>
      <c r="I14" s="80"/>
      <c r="J14" s="80"/>
      <c r="K14" s="80"/>
      <c r="M14" s="65"/>
    </row>
    <row r="15" spans="1:13" ht="49" customHeight="1">
      <c r="A15" s="452"/>
      <c r="B15" s="69" t="s">
        <v>115</v>
      </c>
      <c r="C15" s="453" t="str">
        <f>'Plan de acción'!AC39</f>
        <v>Sumatoria de respuestas a peticiones de las Entidades Distritales evaluadas en Bogotá Te Escucha - SDQS.</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1432</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t="s">
        <v>233</v>
      </c>
      <c r="E23" s="38"/>
      <c r="F23" s="29" t="s">
        <v>166</v>
      </c>
      <c r="G23" s="32"/>
      <c r="H23" s="38"/>
      <c r="I23" s="29" t="s">
        <v>167</v>
      </c>
      <c r="J23" s="32"/>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126">
        <v>9000</v>
      </c>
      <c r="E27" s="38"/>
      <c r="F27" s="46" t="s">
        <v>130</v>
      </c>
      <c r="G27" s="183">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48">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t="s">
        <v>133</v>
      </c>
      <c r="E33" s="7"/>
      <c r="F33" s="7" t="s">
        <v>134</v>
      </c>
      <c r="G33" s="7"/>
      <c r="H33" s="8" t="s">
        <v>135</v>
      </c>
      <c r="I33" s="8"/>
      <c r="J33" s="8" t="s">
        <v>136</v>
      </c>
      <c r="K33" s="7"/>
      <c r="L33" s="7" t="s">
        <v>137</v>
      </c>
      <c r="M33" s="55"/>
    </row>
    <row r="34" spans="1:13">
      <c r="A34" s="452"/>
      <c r="B34" s="427"/>
      <c r="C34" s="6"/>
      <c r="D34" s="102">
        <v>9000</v>
      </c>
      <c r="E34" s="10"/>
      <c r="F34" s="102">
        <v>11000</v>
      </c>
      <c r="G34" s="10"/>
      <c r="H34" s="102">
        <v>13000</v>
      </c>
      <c r="I34" s="10"/>
      <c r="J34" s="102">
        <v>15000</v>
      </c>
      <c r="K34" s="10"/>
      <c r="L34" s="102">
        <v>18000</v>
      </c>
      <c r="M34" s="118"/>
    </row>
    <row r="35" spans="1:13">
      <c r="A35" s="452"/>
      <c r="B35" s="427"/>
      <c r="C35" s="6"/>
      <c r="D35" s="7" t="s">
        <v>138</v>
      </c>
      <c r="E35" s="7"/>
      <c r="F35" s="7" t="s">
        <v>139</v>
      </c>
      <c r="G35" s="7"/>
      <c r="H35" s="8" t="s">
        <v>156</v>
      </c>
      <c r="I35" s="8"/>
      <c r="J35" s="8" t="s">
        <v>162</v>
      </c>
      <c r="K35" s="7"/>
      <c r="L35" s="7" t="s">
        <v>157</v>
      </c>
      <c r="M35" s="27"/>
    </row>
    <row r="36" spans="1:13">
      <c r="A36" s="452"/>
      <c r="B36" s="427"/>
      <c r="C36" s="6"/>
      <c r="D36" s="102">
        <v>18000</v>
      </c>
      <c r="E36" s="10"/>
      <c r="F36" s="102">
        <v>18000</v>
      </c>
      <c r="G36" s="10"/>
      <c r="H36" s="102">
        <v>18000</v>
      </c>
      <c r="I36" s="102"/>
      <c r="J36" s="102">
        <v>18000</v>
      </c>
      <c r="K36" s="10"/>
      <c r="L36" s="102">
        <v>18000</v>
      </c>
      <c r="M36" s="118"/>
    </row>
    <row r="37" spans="1:13">
      <c r="A37" s="452"/>
      <c r="B37" s="427"/>
      <c r="C37" s="6"/>
      <c r="D37" s="7" t="s">
        <v>158</v>
      </c>
      <c r="E37" s="7"/>
      <c r="F37" s="7" t="s">
        <v>159</v>
      </c>
      <c r="G37" s="7"/>
      <c r="H37" s="8" t="s">
        <v>160</v>
      </c>
      <c r="I37" s="8"/>
      <c r="J37" s="8" t="s">
        <v>161</v>
      </c>
      <c r="K37" s="7"/>
      <c r="L37" s="7" t="s">
        <v>163</v>
      </c>
      <c r="M37" s="27"/>
    </row>
    <row r="38" spans="1:13">
      <c r="A38" s="452"/>
      <c r="B38" s="427"/>
      <c r="C38" s="6"/>
      <c r="D38" s="103"/>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18000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317</v>
      </c>
      <c r="D46" s="433"/>
      <c r="E46" s="433"/>
      <c r="F46" s="433"/>
      <c r="G46" s="433"/>
      <c r="H46" s="433"/>
      <c r="I46" s="433"/>
      <c r="J46" s="433"/>
      <c r="K46" s="433"/>
      <c r="L46" s="433"/>
      <c r="M46" s="434"/>
    </row>
    <row r="47" spans="1:13">
      <c r="A47" s="452"/>
      <c r="B47" s="69" t="s">
        <v>141</v>
      </c>
      <c r="C47" s="432" t="s">
        <v>246</v>
      </c>
      <c r="D47" s="433"/>
      <c r="E47" s="433"/>
      <c r="F47" s="433"/>
      <c r="G47" s="433"/>
      <c r="H47" s="433"/>
      <c r="I47" s="433"/>
      <c r="J47" s="433"/>
      <c r="K47" s="433"/>
      <c r="L47" s="433"/>
      <c r="M47" s="434"/>
    </row>
    <row r="48" spans="1:13">
      <c r="A48" s="452"/>
      <c r="B48" s="69" t="s">
        <v>142</v>
      </c>
      <c r="C48" s="13" t="s">
        <v>247</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c r="A51" s="436"/>
      <c r="B51" s="70" t="s">
        <v>145</v>
      </c>
      <c r="C51" s="438" t="s">
        <v>246</v>
      </c>
      <c r="D51" s="438"/>
      <c r="E51" s="438"/>
      <c r="F51" s="438"/>
      <c r="G51" s="438"/>
      <c r="H51" s="438"/>
      <c r="I51" s="438"/>
      <c r="J51" s="438"/>
      <c r="K51" s="438"/>
      <c r="L51" s="438"/>
      <c r="M51" s="439"/>
    </row>
    <row r="52" spans="1:13">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6:M46"/>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11:M11"/>
    <mergeCell ref="C12:M12"/>
    <mergeCell ref="A14:A49"/>
    <mergeCell ref="C15:M15"/>
    <mergeCell ref="B16:B21"/>
    <mergeCell ref="B22:B25"/>
    <mergeCell ref="J27:L27"/>
    <mergeCell ref="B29:B31"/>
    <mergeCell ref="B32:B41"/>
    <mergeCell ref="A2:A13"/>
    <mergeCell ref="C2:M2"/>
    <mergeCell ref="C3:M3"/>
    <mergeCell ref="B8:B10"/>
    <mergeCell ref="C9:D9"/>
    <mergeCell ref="F9:G9"/>
    <mergeCell ref="F40:G40"/>
    <mergeCell ref="F4:G4"/>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5" tint="0.39997558519241921"/>
  </sheetPr>
  <dimension ref="A1:M69"/>
  <sheetViews>
    <sheetView topLeftCell="A16" zoomScale="80" zoomScaleNormal="80" workbookViewId="0">
      <selection activeCell="F24" sqref="F2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321</v>
      </c>
      <c r="C1" s="89"/>
      <c r="D1" s="89"/>
      <c r="E1" s="89"/>
      <c r="F1" s="89"/>
      <c r="G1" s="89"/>
      <c r="H1" s="89"/>
      <c r="I1" s="89"/>
      <c r="J1" s="89"/>
      <c r="K1" s="89"/>
      <c r="L1" s="89"/>
      <c r="M1" s="90"/>
    </row>
    <row r="2" spans="1:13" ht="22" customHeight="1">
      <c r="A2" s="457" t="s">
        <v>152</v>
      </c>
      <c r="B2" s="68" t="s">
        <v>113</v>
      </c>
      <c r="C2" s="432" t="str">
        <f>'Plan de acción'!AB40</f>
        <v>Entidades con Sistemas de Gestión Documental conectados a la plataforma Bogotá Te Escucha - SDQS</v>
      </c>
      <c r="D2" s="433"/>
      <c r="E2" s="433"/>
      <c r="F2" s="433"/>
      <c r="G2" s="433"/>
      <c r="H2" s="433"/>
      <c r="I2" s="433"/>
      <c r="J2" s="433"/>
      <c r="K2" s="433"/>
      <c r="L2" s="433"/>
      <c r="M2" s="434"/>
    </row>
    <row r="3" spans="1:13" ht="40" customHeight="1">
      <c r="A3" s="458"/>
      <c r="B3" s="69" t="s">
        <v>231</v>
      </c>
      <c r="C3" s="460" t="s">
        <v>1433</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51</v>
      </c>
      <c r="D9" s="414"/>
      <c r="E9" s="23"/>
      <c r="F9" s="414" t="s">
        <v>44</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274</v>
      </c>
      <c r="D11" s="414"/>
      <c r="E11" s="23"/>
      <c r="F11" s="414" t="s">
        <v>269</v>
      </c>
      <c r="G11" s="414"/>
      <c r="H11" s="23"/>
      <c r="I11" s="414" t="s">
        <v>275</v>
      </c>
      <c r="J11" s="414"/>
      <c r="K11" s="23"/>
      <c r="L11" s="414" t="s">
        <v>272</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276</v>
      </c>
      <c r="D13" s="414"/>
      <c r="E13" s="23"/>
      <c r="F13" s="414" t="s">
        <v>271</v>
      </c>
      <c r="G13" s="414"/>
      <c r="H13" s="23"/>
      <c r="I13" s="414" t="s">
        <v>268</v>
      </c>
      <c r="J13" s="414"/>
      <c r="K13" s="23"/>
      <c r="L13" s="414" t="s">
        <v>270</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48</v>
      </c>
      <c r="D15" s="414"/>
      <c r="E15" s="23"/>
      <c r="F15" s="414" t="s">
        <v>278</v>
      </c>
      <c r="G15" s="414"/>
      <c r="H15" s="23"/>
      <c r="I15" s="414" t="s">
        <v>279</v>
      </c>
      <c r="J15" s="414"/>
      <c r="K15" s="23"/>
      <c r="L15" s="414" t="s">
        <v>284</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14" t="s">
        <v>277</v>
      </c>
      <c r="D17" s="414"/>
      <c r="E17" s="23"/>
      <c r="F17" s="414" t="s">
        <v>280</v>
      </c>
      <c r="G17" s="414"/>
      <c r="H17" s="23"/>
      <c r="I17" s="414" t="s">
        <v>285</v>
      </c>
      <c r="J17" s="414"/>
      <c r="K17" s="23"/>
      <c r="L17" s="414" t="s">
        <v>289</v>
      </c>
      <c r="M17" s="414"/>
    </row>
    <row r="18" spans="1:13">
      <c r="A18" s="458"/>
      <c r="B18" s="120"/>
      <c r="C18" s="474" t="s">
        <v>176</v>
      </c>
      <c r="D18" s="475"/>
      <c r="E18" s="23"/>
      <c r="F18" s="413" t="s">
        <v>176</v>
      </c>
      <c r="G18" s="413"/>
      <c r="H18" s="23"/>
      <c r="I18" s="413" t="s">
        <v>176</v>
      </c>
      <c r="J18" s="413"/>
      <c r="K18" s="23"/>
      <c r="L18" s="413" t="s">
        <v>176</v>
      </c>
      <c r="M18" s="413"/>
    </row>
    <row r="19" spans="1:13">
      <c r="A19" s="458"/>
      <c r="B19" s="120"/>
      <c r="C19" s="414" t="s">
        <v>287</v>
      </c>
      <c r="D19" s="414"/>
      <c r="E19" s="23"/>
      <c r="F19" s="414" t="s">
        <v>288</v>
      </c>
      <c r="G19" s="414"/>
      <c r="H19" s="23"/>
      <c r="I19" s="414" t="s">
        <v>286</v>
      </c>
      <c r="J19" s="414"/>
      <c r="K19" s="23"/>
      <c r="L19" s="414" t="s">
        <v>304</v>
      </c>
      <c r="M19" s="414"/>
    </row>
    <row r="20" spans="1:13">
      <c r="A20" s="458"/>
      <c r="B20" s="120"/>
      <c r="C20" s="413" t="s">
        <v>176</v>
      </c>
      <c r="D20" s="413"/>
      <c r="E20" s="23"/>
      <c r="F20" s="413" t="s">
        <v>176</v>
      </c>
      <c r="G20" s="413"/>
      <c r="H20" s="23"/>
      <c r="I20" s="413" t="s">
        <v>176</v>
      </c>
      <c r="J20" s="413"/>
      <c r="K20" s="23"/>
      <c r="L20" s="413" t="s">
        <v>176</v>
      </c>
      <c r="M20" s="413"/>
    </row>
    <row r="21" spans="1:13" ht="64.5" customHeight="1">
      <c r="A21" s="458"/>
      <c r="B21" s="69" t="s">
        <v>230</v>
      </c>
      <c r="C21" s="415" t="s">
        <v>1773</v>
      </c>
      <c r="D21" s="416"/>
      <c r="E21" s="416"/>
      <c r="F21" s="416"/>
      <c r="G21" s="416"/>
      <c r="H21" s="416"/>
      <c r="I21" s="416"/>
      <c r="J21" s="416"/>
      <c r="K21" s="416"/>
      <c r="L21" s="416"/>
      <c r="M21" s="417"/>
    </row>
    <row r="22" spans="1:13" ht="75.650000000000006" customHeight="1">
      <c r="A22" s="458"/>
      <c r="B22" s="69" t="s">
        <v>229</v>
      </c>
      <c r="C22" s="415" t="s">
        <v>322</v>
      </c>
      <c r="D22" s="416"/>
      <c r="E22" s="416"/>
      <c r="F22" s="416"/>
      <c r="G22" s="416"/>
      <c r="H22" s="416"/>
      <c r="I22" s="416"/>
      <c r="J22" s="416"/>
      <c r="K22" s="416"/>
      <c r="L22" s="416"/>
      <c r="M22" s="417"/>
    </row>
    <row r="23" spans="1:13" ht="57.75" customHeight="1">
      <c r="A23" s="459"/>
      <c r="B23" s="302" t="s">
        <v>1763</v>
      </c>
      <c r="C23" s="304" t="str">
        <f>'Plan de acción'!AD40</f>
        <v>16. Paz, Justicia e Instituciones Sólidas</v>
      </c>
      <c r="D23" s="37"/>
      <c r="E23" s="306" t="s">
        <v>1535</v>
      </c>
      <c r="F23" s="37" t="str">
        <f>'Plan de acción'!AE40</f>
        <v>16.6 Crear a todos los niveles instituciones eficaces y transparentes que rindan cuentas</v>
      </c>
      <c r="G23" s="37"/>
      <c r="H23" s="37"/>
      <c r="I23" s="37"/>
      <c r="J23" s="37"/>
      <c r="K23" s="37"/>
      <c r="L23" s="37"/>
      <c r="M23" s="305"/>
    </row>
    <row r="24" spans="1:13">
      <c r="A24" s="451" t="s">
        <v>114</v>
      </c>
      <c r="B24" s="69" t="s">
        <v>1613</v>
      </c>
      <c r="C24" s="124" t="str">
        <f>'Plan de acción'!AF40</f>
        <v>No Aplica</v>
      </c>
      <c r="D24" s="80"/>
      <c r="E24" s="80"/>
      <c r="F24" s="80"/>
      <c r="G24" s="80"/>
      <c r="H24" s="80"/>
      <c r="I24" s="80"/>
      <c r="J24" s="80"/>
      <c r="K24" s="80"/>
      <c r="M24" s="65"/>
    </row>
    <row r="25" spans="1:13" ht="49" customHeight="1">
      <c r="A25" s="452"/>
      <c r="B25" s="69" t="s">
        <v>115</v>
      </c>
      <c r="C25" s="453" t="str">
        <f>'Plan de acción'!AC40</f>
        <v>Sumatoria de entidades que reportan tener un sistema de gestión documental conectado a la plataforma Bogotá Te Escucha - SDQS</v>
      </c>
      <c r="D25" s="454"/>
      <c r="E25" s="454"/>
      <c r="F25" s="454"/>
      <c r="G25" s="454"/>
      <c r="H25" s="454"/>
      <c r="I25" s="454"/>
      <c r="J25" s="454"/>
      <c r="K25" s="454"/>
      <c r="L25" s="454"/>
      <c r="M25" s="455"/>
    </row>
    <row r="26" spans="1:13" ht="8.25" customHeight="1">
      <c r="A26" s="452"/>
      <c r="B26" s="426" t="s">
        <v>116</v>
      </c>
      <c r="C26" s="66"/>
      <c r="D26" s="24"/>
      <c r="E26" s="24"/>
      <c r="F26" s="24"/>
      <c r="G26" s="24"/>
      <c r="H26" s="24"/>
      <c r="I26" s="24"/>
      <c r="J26" s="24"/>
      <c r="K26" s="24"/>
      <c r="L26" s="24"/>
      <c r="M26" s="25"/>
    </row>
    <row r="27" spans="1:13" ht="9" customHeight="1">
      <c r="A27" s="452"/>
      <c r="B27" s="427"/>
      <c r="C27" s="64"/>
      <c r="D27" s="26"/>
      <c r="E27" s="5"/>
      <c r="F27" s="26"/>
      <c r="G27" s="5"/>
      <c r="H27" s="26"/>
      <c r="I27" s="5"/>
      <c r="J27" s="26"/>
      <c r="K27" s="5"/>
      <c r="L27" s="5"/>
      <c r="M27" s="27"/>
    </row>
    <row r="28" spans="1:13">
      <c r="A28" s="452"/>
      <c r="B28" s="427"/>
      <c r="C28" s="29" t="s">
        <v>117</v>
      </c>
      <c r="D28" s="28"/>
      <c r="E28" s="29" t="s">
        <v>118</v>
      </c>
      <c r="F28" s="28"/>
      <c r="G28" s="29" t="s">
        <v>119</v>
      </c>
      <c r="H28" s="28"/>
      <c r="I28" s="29" t="s">
        <v>155</v>
      </c>
      <c r="J28" s="28"/>
      <c r="K28" s="29" t="s">
        <v>120</v>
      </c>
      <c r="L28" s="30"/>
      <c r="M28" s="31"/>
    </row>
    <row r="29" spans="1:13">
      <c r="A29" s="452"/>
      <c r="B29" s="427"/>
      <c r="C29" s="29" t="s">
        <v>121</v>
      </c>
      <c r="D29" s="32"/>
      <c r="E29" s="29" t="s">
        <v>122</v>
      </c>
      <c r="F29" s="33"/>
      <c r="G29" s="29" t="s">
        <v>123</v>
      </c>
      <c r="H29" s="33"/>
      <c r="I29" s="29" t="s">
        <v>124</v>
      </c>
      <c r="J29" s="33"/>
      <c r="K29" s="29" t="s">
        <v>125</v>
      </c>
      <c r="L29" s="30"/>
      <c r="M29" s="31"/>
    </row>
    <row r="30" spans="1:13">
      <c r="A30" s="452"/>
      <c r="B30" s="427"/>
      <c r="C30" s="29" t="s">
        <v>126</v>
      </c>
      <c r="D30" s="33" t="s">
        <v>233</v>
      </c>
      <c r="E30" s="29" t="s">
        <v>127</v>
      </c>
      <c r="F30" s="9" t="s">
        <v>293</v>
      </c>
      <c r="G30" s="9"/>
      <c r="H30" s="9"/>
      <c r="I30" s="9"/>
      <c r="J30" s="9"/>
      <c r="K30" s="9"/>
      <c r="L30" s="9"/>
      <c r="M30" s="34"/>
    </row>
    <row r="31" spans="1:13" ht="9.75" customHeight="1">
      <c r="A31" s="452"/>
      <c r="B31" s="428"/>
      <c r="C31" s="35"/>
      <c r="D31" s="35"/>
      <c r="E31" s="35"/>
      <c r="F31" s="35"/>
      <c r="G31" s="35"/>
      <c r="H31" s="35"/>
      <c r="I31" s="35"/>
      <c r="J31" s="35"/>
      <c r="K31" s="35"/>
      <c r="L31" s="35"/>
      <c r="M31" s="36"/>
    </row>
    <row r="32" spans="1:13">
      <c r="A32" s="452"/>
      <c r="B32" s="426" t="s">
        <v>164</v>
      </c>
      <c r="C32" s="37"/>
      <c r="D32" s="37"/>
      <c r="E32" s="37"/>
      <c r="F32" s="37"/>
      <c r="G32" s="37"/>
      <c r="H32" s="37"/>
      <c r="I32" s="37"/>
      <c r="J32" s="37"/>
      <c r="K32" s="37"/>
      <c r="M32" s="65"/>
    </row>
    <row r="33" spans="1:13">
      <c r="A33" s="452"/>
      <c r="B33" s="427"/>
      <c r="C33" s="29" t="s">
        <v>165</v>
      </c>
      <c r="D33" s="33" t="s">
        <v>233</v>
      </c>
      <c r="E33" s="38"/>
      <c r="F33" s="29" t="s">
        <v>166</v>
      </c>
      <c r="G33" s="32"/>
      <c r="H33" s="38"/>
      <c r="I33" s="29" t="s">
        <v>167</v>
      </c>
      <c r="J33" s="32"/>
      <c r="K33" s="38"/>
      <c r="M33" s="65"/>
    </row>
    <row r="34" spans="1:13">
      <c r="A34" s="452"/>
      <c r="B34" s="427"/>
      <c r="C34" s="29" t="s">
        <v>168</v>
      </c>
      <c r="D34" s="39"/>
      <c r="E34" s="40"/>
      <c r="F34" s="29" t="s">
        <v>169</v>
      </c>
      <c r="G34" s="33"/>
      <c r="H34" s="41"/>
      <c r="I34" s="42"/>
      <c r="J34" s="41"/>
      <c r="K34" s="43"/>
      <c r="M34" s="65"/>
    </row>
    <row r="35" spans="1:13">
      <c r="A35" s="452"/>
      <c r="B35" s="427"/>
      <c r="C35" s="44"/>
      <c r="D35" s="44"/>
      <c r="E35" s="44"/>
      <c r="F35" s="44"/>
      <c r="G35" s="44"/>
      <c r="H35" s="44"/>
      <c r="I35" s="44"/>
      <c r="J35" s="44"/>
      <c r="K35" s="44"/>
      <c r="M35" s="65"/>
    </row>
    <row r="36" spans="1:13">
      <c r="A36" s="452"/>
      <c r="B36" s="119" t="s">
        <v>128</v>
      </c>
      <c r="C36" s="38"/>
      <c r="D36" s="38"/>
      <c r="E36" s="38"/>
      <c r="F36" s="38"/>
      <c r="G36" s="38"/>
      <c r="H36" s="38"/>
      <c r="I36" s="38"/>
      <c r="J36" s="38"/>
      <c r="K36" s="38"/>
      <c r="L36" s="38"/>
      <c r="M36" s="45"/>
    </row>
    <row r="37" spans="1:13" ht="19" customHeight="1">
      <c r="A37" s="452"/>
      <c r="B37" s="119"/>
      <c r="C37" s="67" t="s">
        <v>129</v>
      </c>
      <c r="D37" s="126">
        <v>4</v>
      </c>
      <c r="E37" s="38"/>
      <c r="F37" s="46" t="s">
        <v>130</v>
      </c>
      <c r="G37" s="48">
        <v>2017</v>
      </c>
      <c r="H37" s="38"/>
      <c r="I37" s="46" t="s">
        <v>131</v>
      </c>
      <c r="J37" s="429" t="s">
        <v>206</v>
      </c>
      <c r="K37" s="430"/>
      <c r="L37" s="431"/>
      <c r="M37" s="45"/>
    </row>
    <row r="38" spans="1:13">
      <c r="A38" s="452"/>
      <c r="B38" s="120"/>
      <c r="C38" s="35"/>
      <c r="D38" s="35"/>
      <c r="E38" s="35"/>
      <c r="F38" s="35"/>
      <c r="G38" s="35"/>
      <c r="H38" s="35"/>
      <c r="I38" s="35"/>
      <c r="J38" s="35"/>
      <c r="K38" s="35"/>
      <c r="L38" s="35"/>
      <c r="M38" s="36"/>
    </row>
    <row r="39" spans="1:13">
      <c r="A39" s="452"/>
      <c r="B39" s="426" t="s">
        <v>170</v>
      </c>
      <c r="C39" s="47"/>
      <c r="D39" s="47"/>
      <c r="E39" s="47"/>
      <c r="F39" s="47"/>
      <c r="G39" s="47"/>
      <c r="H39" s="47"/>
      <c r="I39" s="47"/>
      <c r="J39" s="47"/>
      <c r="K39" s="47"/>
      <c r="M39" s="65"/>
    </row>
    <row r="40" spans="1:13">
      <c r="A40" s="452"/>
      <c r="B40" s="427"/>
      <c r="C40" s="38" t="s">
        <v>171</v>
      </c>
      <c r="D40" s="48">
        <v>2019</v>
      </c>
      <c r="E40" s="49"/>
      <c r="F40" s="38" t="s">
        <v>172</v>
      </c>
      <c r="G40" s="50" t="s">
        <v>235</v>
      </c>
      <c r="H40" s="49"/>
      <c r="I40" s="46"/>
      <c r="J40" s="49"/>
      <c r="K40" s="49"/>
      <c r="M40" s="65"/>
    </row>
    <row r="41" spans="1:13">
      <c r="A41" s="452"/>
      <c r="B41" s="428"/>
      <c r="C41" s="35"/>
      <c r="D41" s="51"/>
      <c r="E41" s="52"/>
      <c r="F41" s="35"/>
      <c r="G41" s="52"/>
      <c r="H41" s="52"/>
      <c r="I41" s="53"/>
      <c r="J41" s="52"/>
      <c r="K41" s="52"/>
      <c r="M41" s="65"/>
    </row>
    <row r="42" spans="1:13">
      <c r="A42" s="452"/>
      <c r="B42" s="426" t="s">
        <v>132</v>
      </c>
      <c r="C42" s="54"/>
      <c r="D42" s="54"/>
      <c r="E42" s="54"/>
      <c r="F42" s="54"/>
      <c r="G42" s="54"/>
      <c r="H42" s="54"/>
      <c r="I42" s="54"/>
      <c r="J42" s="54"/>
      <c r="K42" s="54"/>
      <c r="L42" s="54"/>
      <c r="M42" s="55"/>
    </row>
    <row r="43" spans="1:13">
      <c r="A43" s="452"/>
      <c r="B43" s="427"/>
      <c r="C43" s="6"/>
      <c r="D43" s="7" t="s">
        <v>133</v>
      </c>
      <c r="E43" s="7"/>
      <c r="F43" s="7" t="s">
        <v>134</v>
      </c>
      <c r="G43" s="7"/>
      <c r="H43" s="8" t="s">
        <v>135</v>
      </c>
      <c r="I43" s="8"/>
      <c r="J43" s="8" t="s">
        <v>136</v>
      </c>
      <c r="K43" s="7"/>
      <c r="L43" s="7" t="s">
        <v>137</v>
      </c>
      <c r="M43" s="55"/>
    </row>
    <row r="44" spans="1:13">
      <c r="A44" s="452"/>
      <c r="B44" s="427"/>
      <c r="C44" s="6"/>
      <c r="D44" s="234">
        <v>10</v>
      </c>
      <c r="E44" s="10"/>
      <c r="F44" s="103">
        <v>16</v>
      </c>
      <c r="G44" s="10"/>
      <c r="H44" s="103">
        <v>24</v>
      </c>
      <c r="I44" s="10"/>
      <c r="J44" s="103">
        <v>24</v>
      </c>
      <c r="L44" s="103">
        <v>24</v>
      </c>
      <c r="M44" s="118"/>
    </row>
    <row r="45" spans="1:13">
      <c r="A45" s="452"/>
      <c r="B45" s="427"/>
      <c r="C45" s="6"/>
      <c r="D45" s="7" t="s">
        <v>138</v>
      </c>
      <c r="E45" s="7"/>
      <c r="F45" s="7" t="s">
        <v>139</v>
      </c>
      <c r="G45" s="7"/>
      <c r="H45" s="8" t="s">
        <v>156</v>
      </c>
      <c r="I45" s="8"/>
      <c r="J45" s="8" t="s">
        <v>162</v>
      </c>
      <c r="K45" s="7"/>
      <c r="L45" s="7" t="s">
        <v>157</v>
      </c>
      <c r="M45" s="27"/>
    </row>
    <row r="46" spans="1:13">
      <c r="A46" s="452"/>
      <c r="B46" s="427"/>
      <c r="C46" s="6"/>
      <c r="D46" s="103">
        <v>24</v>
      </c>
      <c r="E46" s="10"/>
      <c r="F46" s="103">
        <v>24</v>
      </c>
      <c r="G46" s="10"/>
      <c r="H46" s="103">
        <v>24</v>
      </c>
      <c r="I46" s="10"/>
      <c r="J46" s="103">
        <v>24</v>
      </c>
      <c r="K46" s="10"/>
      <c r="L46" s="103">
        <v>24</v>
      </c>
      <c r="M46" s="118"/>
    </row>
    <row r="47" spans="1:13">
      <c r="A47" s="452"/>
      <c r="B47" s="427"/>
      <c r="C47" s="6"/>
      <c r="D47" s="7" t="s">
        <v>158</v>
      </c>
      <c r="E47" s="7"/>
      <c r="F47" s="7" t="s">
        <v>159</v>
      </c>
      <c r="G47" s="7"/>
      <c r="H47" s="8" t="s">
        <v>160</v>
      </c>
      <c r="I47" s="8"/>
      <c r="J47" s="8" t="s">
        <v>161</v>
      </c>
      <c r="K47" s="7"/>
      <c r="L47" s="7" t="s">
        <v>163</v>
      </c>
      <c r="M47" s="27"/>
    </row>
    <row r="48" spans="1:13">
      <c r="A48" s="452"/>
      <c r="B48" s="427"/>
      <c r="C48" s="6"/>
      <c r="E48" s="10"/>
      <c r="F48" s="121"/>
      <c r="G48" s="10"/>
      <c r="H48" s="121"/>
      <c r="I48" s="10"/>
      <c r="J48" s="121"/>
      <c r="K48" s="10"/>
      <c r="L48" s="121"/>
      <c r="M48" s="118"/>
    </row>
    <row r="49" spans="1:13">
      <c r="A49" s="452"/>
      <c r="B49" s="427"/>
      <c r="C49" s="6"/>
      <c r="D49" s="11" t="s">
        <v>163</v>
      </c>
      <c r="E49" s="117"/>
      <c r="F49" s="11" t="s">
        <v>180</v>
      </c>
      <c r="G49" s="117"/>
      <c r="H49" s="11"/>
      <c r="I49" s="117"/>
      <c r="J49" s="11"/>
      <c r="K49" s="117"/>
      <c r="L49" s="11"/>
      <c r="M49" s="118"/>
    </row>
    <row r="50" spans="1:13">
      <c r="A50" s="452"/>
      <c r="B50" s="427"/>
      <c r="C50" s="6"/>
      <c r="D50" s="121"/>
      <c r="E50" s="10"/>
      <c r="F50" s="444">
        <v>24</v>
      </c>
      <c r="G50" s="445"/>
      <c r="H50" s="446"/>
      <c r="I50" s="446"/>
      <c r="J50" s="11"/>
      <c r="K50" s="117"/>
      <c r="L50" s="11"/>
      <c r="M50" s="118"/>
    </row>
    <row r="51" spans="1:13">
      <c r="A51" s="452"/>
      <c r="B51" s="427"/>
      <c r="C51" s="6"/>
      <c r="D51" s="11"/>
      <c r="E51" s="117"/>
      <c r="F51" s="11"/>
      <c r="G51" s="117"/>
      <c r="H51" s="11"/>
      <c r="I51" s="117"/>
      <c r="J51" s="11"/>
      <c r="K51" s="117"/>
      <c r="L51" s="11"/>
      <c r="M51" s="118"/>
    </row>
    <row r="52" spans="1:13" ht="18" customHeight="1">
      <c r="A52" s="452"/>
      <c r="B52" s="426" t="s">
        <v>173</v>
      </c>
      <c r="C52" s="56"/>
      <c r="D52" s="56"/>
      <c r="E52" s="56"/>
      <c r="F52" s="56"/>
      <c r="G52" s="56"/>
      <c r="H52" s="56"/>
      <c r="I52" s="56"/>
      <c r="J52" s="56"/>
      <c r="K52" s="56"/>
      <c r="M52" s="65"/>
    </row>
    <row r="53" spans="1:13">
      <c r="A53" s="452"/>
      <c r="B53" s="427"/>
      <c r="D53" s="57" t="s">
        <v>174</v>
      </c>
      <c r="E53" s="58" t="s">
        <v>107</v>
      </c>
      <c r="F53" s="447" t="s">
        <v>181</v>
      </c>
      <c r="G53" s="420"/>
      <c r="H53" s="7"/>
      <c r="I53" s="77" t="s">
        <v>127</v>
      </c>
      <c r="J53" s="59"/>
      <c r="K53" s="59"/>
      <c r="M53" s="65"/>
    </row>
    <row r="54" spans="1:13">
      <c r="A54" s="452"/>
      <c r="B54" s="427"/>
      <c r="D54" s="60"/>
      <c r="E54" s="32" t="s">
        <v>233</v>
      </c>
      <c r="F54" s="447"/>
      <c r="G54" s="421"/>
      <c r="H54" s="38"/>
      <c r="I54" s="422"/>
      <c r="J54" s="422"/>
      <c r="K54" s="61"/>
      <c r="M54" s="65"/>
    </row>
    <row r="55" spans="1:13">
      <c r="A55" s="452"/>
      <c r="B55" s="428"/>
      <c r="C55" s="62"/>
      <c r="D55" s="62"/>
      <c r="E55" s="62"/>
      <c r="F55" s="62"/>
      <c r="G55" s="62"/>
      <c r="H55" s="62"/>
      <c r="I55" s="62"/>
      <c r="J55" s="62"/>
      <c r="K55" s="62"/>
      <c r="M55" s="65"/>
    </row>
    <row r="56" spans="1:13" ht="28.5" customHeight="1">
      <c r="A56" s="452"/>
      <c r="B56" s="69" t="s">
        <v>140</v>
      </c>
      <c r="C56" s="432"/>
      <c r="D56" s="433"/>
      <c r="E56" s="433"/>
      <c r="F56" s="433"/>
      <c r="G56" s="433"/>
      <c r="H56" s="433"/>
      <c r="I56" s="433"/>
      <c r="J56" s="433"/>
      <c r="K56" s="433"/>
      <c r="L56" s="433"/>
      <c r="M56" s="434"/>
    </row>
    <row r="57" spans="1:13">
      <c r="A57" s="452"/>
      <c r="B57" s="69" t="s">
        <v>141</v>
      </c>
      <c r="C57" s="432" t="s">
        <v>246</v>
      </c>
      <c r="D57" s="433"/>
      <c r="E57" s="433"/>
      <c r="F57" s="433"/>
      <c r="G57" s="433"/>
      <c r="H57" s="433"/>
      <c r="I57" s="433"/>
      <c r="J57" s="433"/>
      <c r="K57" s="433"/>
      <c r="L57" s="433"/>
      <c r="M57" s="434"/>
    </row>
    <row r="58" spans="1:13">
      <c r="A58" s="452"/>
      <c r="B58" s="69" t="s">
        <v>142</v>
      </c>
      <c r="C58" s="13" t="s">
        <v>247</v>
      </c>
      <c r="D58" s="13"/>
      <c r="E58" s="13"/>
      <c r="F58" s="13"/>
      <c r="G58" s="13"/>
      <c r="H58" s="13"/>
      <c r="I58" s="13"/>
      <c r="J58" s="13"/>
      <c r="K58" s="13"/>
      <c r="L58" s="13"/>
      <c r="M58" s="14"/>
    </row>
    <row r="59" spans="1:13" ht="31" customHeight="1">
      <c r="A59" s="452"/>
      <c r="B59" s="69" t="s">
        <v>143</v>
      </c>
      <c r="C59" s="432">
        <v>2019</v>
      </c>
      <c r="D59" s="433"/>
      <c r="E59" s="433"/>
      <c r="F59" s="433"/>
      <c r="G59" s="433"/>
      <c r="H59" s="433"/>
      <c r="I59" s="433"/>
      <c r="J59" s="433"/>
      <c r="K59" s="433"/>
      <c r="L59" s="433"/>
      <c r="M59" s="434"/>
    </row>
    <row r="60" spans="1:13" ht="15.75" customHeight="1">
      <c r="A60" s="435" t="s">
        <v>185</v>
      </c>
      <c r="B60" s="70" t="s">
        <v>144</v>
      </c>
      <c r="C60" s="438" t="s">
        <v>248</v>
      </c>
      <c r="D60" s="438"/>
      <c r="E60" s="438"/>
      <c r="F60" s="438"/>
      <c r="G60" s="438"/>
      <c r="H60" s="438"/>
      <c r="I60" s="438"/>
      <c r="J60" s="438"/>
      <c r="K60" s="438"/>
      <c r="L60" s="438"/>
      <c r="M60" s="439"/>
    </row>
    <row r="61" spans="1:13">
      <c r="A61" s="436"/>
      <c r="B61" s="70" t="s">
        <v>145</v>
      </c>
      <c r="C61" s="438" t="s">
        <v>246</v>
      </c>
      <c r="D61" s="438"/>
      <c r="E61" s="438"/>
      <c r="F61" s="438"/>
      <c r="G61" s="438"/>
      <c r="H61" s="438"/>
      <c r="I61" s="438"/>
      <c r="J61" s="438"/>
      <c r="K61" s="438"/>
      <c r="L61" s="438"/>
      <c r="M61" s="439"/>
    </row>
    <row r="62" spans="1:13">
      <c r="A62" s="436"/>
      <c r="B62" s="70" t="s">
        <v>146</v>
      </c>
      <c r="C62" s="438" t="s">
        <v>41</v>
      </c>
      <c r="D62" s="438"/>
      <c r="E62" s="438"/>
      <c r="F62" s="438"/>
      <c r="G62" s="438"/>
      <c r="H62" s="438"/>
      <c r="I62" s="438"/>
      <c r="J62" s="438"/>
      <c r="K62" s="438"/>
      <c r="L62" s="438"/>
      <c r="M62" s="439"/>
    </row>
    <row r="63" spans="1:13" ht="15.75" customHeight="1">
      <c r="A63" s="436"/>
      <c r="B63" s="71" t="s">
        <v>147</v>
      </c>
      <c r="C63" s="438" t="s">
        <v>209</v>
      </c>
      <c r="D63" s="438"/>
      <c r="E63" s="438"/>
      <c r="F63" s="438"/>
      <c r="G63" s="438"/>
      <c r="H63" s="438"/>
      <c r="I63" s="438"/>
      <c r="J63" s="438"/>
      <c r="K63" s="438"/>
      <c r="L63" s="438"/>
      <c r="M63" s="439"/>
    </row>
    <row r="64" spans="1:13" ht="15.75" customHeight="1">
      <c r="A64" s="436"/>
      <c r="B64" s="70" t="s">
        <v>148</v>
      </c>
      <c r="C64" s="440" t="s">
        <v>210</v>
      </c>
      <c r="D64" s="438"/>
      <c r="E64" s="438"/>
      <c r="F64" s="438"/>
      <c r="G64" s="438"/>
      <c r="H64" s="438"/>
      <c r="I64" s="438"/>
      <c r="J64" s="438"/>
      <c r="K64" s="438"/>
      <c r="L64" s="438"/>
      <c r="M64" s="439"/>
    </row>
    <row r="65" spans="1:13" ht="16" thickBot="1">
      <c r="A65" s="437"/>
      <c r="B65" s="70" t="s">
        <v>149</v>
      </c>
      <c r="C65" s="438" t="s">
        <v>216</v>
      </c>
      <c r="D65" s="438"/>
      <c r="E65" s="438"/>
      <c r="F65" s="438"/>
      <c r="G65" s="438"/>
      <c r="H65" s="438"/>
      <c r="I65" s="438"/>
      <c r="J65" s="438"/>
      <c r="K65" s="438"/>
      <c r="L65" s="438"/>
      <c r="M65" s="439"/>
    </row>
    <row r="66" spans="1:13" ht="15.75" customHeight="1">
      <c r="A66" s="435" t="s">
        <v>191</v>
      </c>
      <c r="B66" s="72" t="s">
        <v>177</v>
      </c>
      <c r="C66" s="438" t="s">
        <v>1499</v>
      </c>
      <c r="D66" s="438"/>
      <c r="E66" s="438"/>
      <c r="F66" s="438"/>
      <c r="G66" s="438"/>
      <c r="H66" s="438"/>
      <c r="I66" s="438"/>
      <c r="J66" s="438"/>
      <c r="K66" s="438"/>
      <c r="L66" s="438"/>
      <c r="M66" s="439"/>
    </row>
    <row r="67" spans="1:13" ht="30" customHeight="1">
      <c r="A67" s="436"/>
      <c r="B67" s="72" t="s">
        <v>178</v>
      </c>
      <c r="C67" s="438" t="s">
        <v>576</v>
      </c>
      <c r="D67" s="438"/>
      <c r="E67" s="438"/>
      <c r="F67" s="438"/>
      <c r="G67" s="438"/>
      <c r="H67" s="438"/>
      <c r="I67" s="438"/>
      <c r="J67" s="438"/>
      <c r="K67" s="438"/>
      <c r="L67" s="438"/>
      <c r="M67" s="439"/>
    </row>
    <row r="68" spans="1:13" ht="30" customHeight="1" thickBot="1">
      <c r="A68" s="436"/>
      <c r="B68" s="73" t="s">
        <v>6</v>
      </c>
      <c r="C68" s="438" t="s">
        <v>265</v>
      </c>
      <c r="D68" s="438"/>
      <c r="E68" s="438"/>
      <c r="F68" s="438"/>
      <c r="G68" s="438"/>
      <c r="H68" s="438"/>
      <c r="I68" s="438"/>
      <c r="J68" s="438"/>
      <c r="K68" s="438"/>
      <c r="L68" s="438"/>
      <c r="M68" s="439"/>
    </row>
    <row r="69" spans="1:13" ht="16" thickBot="1">
      <c r="A69" s="87" t="s">
        <v>150</v>
      </c>
      <c r="B69" s="74"/>
      <c r="C69" s="448" t="s">
        <v>151</v>
      </c>
      <c r="D69" s="449"/>
      <c r="E69" s="449"/>
      <c r="F69" s="449"/>
      <c r="G69" s="449"/>
      <c r="H69" s="449"/>
      <c r="I69" s="449"/>
      <c r="J69" s="449"/>
      <c r="K69" s="449"/>
      <c r="L69" s="449"/>
      <c r="M69" s="450"/>
    </row>
  </sheetData>
  <mergeCells count="83">
    <mergeCell ref="C69:M69"/>
    <mergeCell ref="B52:B55"/>
    <mergeCell ref="F53:F54"/>
    <mergeCell ref="G53:G54"/>
    <mergeCell ref="A66:A68"/>
    <mergeCell ref="C66:M66"/>
    <mergeCell ref="C67:M67"/>
    <mergeCell ref="C68:M68"/>
    <mergeCell ref="C59:M59"/>
    <mergeCell ref="A60:A65"/>
    <mergeCell ref="C60:M60"/>
    <mergeCell ref="C61:M61"/>
    <mergeCell ref="C62:M62"/>
    <mergeCell ref="C63:M63"/>
    <mergeCell ref="C64:M64"/>
    <mergeCell ref="C65:M65"/>
    <mergeCell ref="B8:B10"/>
    <mergeCell ref="C9:D9"/>
    <mergeCell ref="I19:J19"/>
    <mergeCell ref="L19:M19"/>
    <mergeCell ref="C22:M22"/>
    <mergeCell ref="C20:D20"/>
    <mergeCell ref="F20:G20"/>
    <mergeCell ref="I20:J20"/>
    <mergeCell ref="L20:M20"/>
    <mergeCell ref="C21:M21"/>
    <mergeCell ref="I17:J17"/>
    <mergeCell ref="F17:G17"/>
    <mergeCell ref="C57:M57"/>
    <mergeCell ref="A24:A59"/>
    <mergeCell ref="C25:M25"/>
    <mergeCell ref="B26:B31"/>
    <mergeCell ref="B32:B35"/>
    <mergeCell ref="J37:L37"/>
    <mergeCell ref="B39:B41"/>
    <mergeCell ref="B42:B51"/>
    <mergeCell ref="F50:G50"/>
    <mergeCell ref="H50:I50"/>
    <mergeCell ref="A2:A23"/>
    <mergeCell ref="C2:M2"/>
    <mergeCell ref="C3:M3"/>
    <mergeCell ref="I54:J54"/>
    <mergeCell ref="C56:M56"/>
    <mergeCell ref="C19:D19"/>
    <mergeCell ref="F19:G19"/>
    <mergeCell ref="I15:J15"/>
    <mergeCell ref="L15:M15"/>
    <mergeCell ref="C16:D16"/>
    <mergeCell ref="F16:G16"/>
    <mergeCell ref="I16:J16"/>
    <mergeCell ref="L16:M16"/>
    <mergeCell ref="C15:D15"/>
    <mergeCell ref="F15:G15"/>
    <mergeCell ref="L17:M17"/>
    <mergeCell ref="C18:D18"/>
    <mergeCell ref="F18:G18"/>
    <mergeCell ref="I18:J18"/>
    <mergeCell ref="L18:M18"/>
    <mergeCell ref="C17:D17"/>
    <mergeCell ref="I13:J13"/>
    <mergeCell ref="L13:M13"/>
    <mergeCell ref="C14:D14"/>
    <mergeCell ref="F14:G14"/>
    <mergeCell ref="I14:J14"/>
    <mergeCell ref="L14:M14"/>
    <mergeCell ref="C13:D13"/>
    <mergeCell ref="F13:G13"/>
    <mergeCell ref="I11:J11"/>
    <mergeCell ref="L11:M11"/>
    <mergeCell ref="C12:D12"/>
    <mergeCell ref="F12:G12"/>
    <mergeCell ref="I12:J12"/>
    <mergeCell ref="L12:M12"/>
    <mergeCell ref="C11:D11"/>
    <mergeCell ref="F11:G11"/>
    <mergeCell ref="F4:G4"/>
    <mergeCell ref="I9:J9"/>
    <mergeCell ref="L9:M9"/>
    <mergeCell ref="C10:D10"/>
    <mergeCell ref="F10:G10"/>
    <mergeCell ref="I10:J10"/>
    <mergeCell ref="L10:M10"/>
    <mergeCell ref="F9:G9"/>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2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23"/>
    <dataValidation allowBlank="1" showInputMessage="1" showErrorMessage="1" prompt="Identifique el ODS a que le apunta el indicador de producto. Seleccione de la lista desplegable._x000a_" sqref="B23"/>
  </dataValidations>
  <hyperlinks>
    <hyperlink ref="C6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38585"/>
  </sheetPr>
  <dimension ref="A1:M59"/>
  <sheetViews>
    <sheetView topLeftCell="A6"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386</v>
      </c>
      <c r="C1" s="89"/>
      <c r="D1" s="89"/>
      <c r="E1" s="89"/>
      <c r="F1" s="89"/>
      <c r="G1" s="89"/>
      <c r="H1" s="89"/>
      <c r="I1" s="89"/>
      <c r="J1" s="89"/>
      <c r="K1" s="89"/>
      <c r="L1" s="89"/>
      <c r="M1" s="90"/>
    </row>
    <row r="2" spans="1:13" ht="22" customHeight="1">
      <c r="A2" s="457" t="s">
        <v>152</v>
      </c>
      <c r="B2" s="68" t="s">
        <v>113</v>
      </c>
      <c r="C2" s="432" t="str">
        <f>'Plan de acción'!AB41</f>
        <v>Número de módulos de denuncias de discriminación implementados en la Red CADE</v>
      </c>
      <c r="D2" s="433"/>
      <c r="E2" s="433"/>
      <c r="F2" s="433"/>
      <c r="G2" s="433"/>
      <c r="H2" s="433"/>
      <c r="I2" s="433"/>
      <c r="J2" s="433"/>
      <c r="K2" s="433"/>
      <c r="L2" s="433"/>
      <c r="M2" s="434"/>
    </row>
    <row r="3" spans="1:13" ht="55" customHeight="1">
      <c r="A3" s="458"/>
      <c r="B3" s="69" t="s">
        <v>231</v>
      </c>
      <c r="C3" s="460" t="s">
        <v>1434</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71" t="s">
        <v>1483</v>
      </c>
      <c r="D11" s="472"/>
      <c r="E11" s="472"/>
      <c r="F11" s="472"/>
      <c r="G11" s="472"/>
      <c r="H11" s="472"/>
      <c r="I11" s="472"/>
      <c r="J11" s="472"/>
      <c r="K11" s="472"/>
      <c r="L11" s="472"/>
      <c r="M11" s="473"/>
    </row>
    <row r="12" spans="1:13" ht="75.650000000000006" customHeight="1">
      <c r="A12" s="458"/>
      <c r="B12" s="69" t="s">
        <v>229</v>
      </c>
      <c r="C12" s="415" t="s">
        <v>314</v>
      </c>
      <c r="D12" s="416"/>
      <c r="E12" s="416"/>
      <c r="F12" s="416"/>
      <c r="G12" s="416"/>
      <c r="H12" s="416"/>
      <c r="I12" s="416"/>
      <c r="J12" s="416"/>
      <c r="K12" s="416"/>
      <c r="L12" s="416"/>
      <c r="M12" s="417"/>
    </row>
    <row r="13" spans="1:13" ht="409.5">
      <c r="A13" s="459"/>
      <c r="B13" s="302" t="s">
        <v>1763</v>
      </c>
      <c r="C13" s="304" t="str">
        <f>'Plan de acción'!AD41</f>
        <v>5. Igualdad de género
10. Reducción de las desigualdades</v>
      </c>
      <c r="D13" s="37"/>
      <c r="E13" s="306" t="s">
        <v>1535</v>
      </c>
      <c r="F13" s="38" t="str">
        <f>'Plan de acción'!AE41</f>
        <v>5.1  Poner fin a todas las formas de discriminación contra todas las mujeres y las niñas en todo el mundo
10.2 De aquí a 2030, potenciar y promover la inclusión social, económica y política de todas las personas, independientemente de su edad, sexo, discapacidad, raza, etnia, origen, religión o situación económica u otra condición</v>
      </c>
      <c r="G13" s="38"/>
      <c r="H13" s="38"/>
      <c r="I13" s="38"/>
      <c r="J13" s="38"/>
      <c r="K13" s="38"/>
      <c r="M13" s="65"/>
    </row>
    <row r="14" spans="1:13">
      <c r="A14" s="451" t="s">
        <v>114</v>
      </c>
      <c r="B14" s="69" t="s">
        <v>1613</v>
      </c>
      <c r="C14" s="124" t="str">
        <f>'Plan de acción'!AF41</f>
        <v>Poblacional;
Diferencial;
Género;
Derechos Humanos</v>
      </c>
      <c r="D14" s="80"/>
      <c r="E14" s="80"/>
      <c r="F14" s="80"/>
      <c r="G14" s="80"/>
      <c r="H14" s="80"/>
      <c r="I14" s="80"/>
      <c r="J14" s="80"/>
      <c r="K14" s="80"/>
      <c r="M14" s="65"/>
    </row>
    <row r="15" spans="1:13" ht="49" customHeight="1">
      <c r="A15" s="452"/>
      <c r="B15" s="69" t="s">
        <v>115</v>
      </c>
      <c r="C15" s="453" t="str">
        <f>'Plan de acción'!AC41</f>
        <v>Sumatoria de módulos de denuncias de discriminación implementados en la Red CADE</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t="s">
        <v>233</v>
      </c>
      <c r="K19" s="29" t="s">
        <v>125</v>
      </c>
      <c r="L19" s="30"/>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2018</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332</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2</v>
      </c>
      <c r="E34" s="10"/>
      <c r="F34" s="102">
        <v>7</v>
      </c>
      <c r="G34" s="10"/>
      <c r="H34" s="103"/>
      <c r="I34" s="10"/>
      <c r="J34" s="103"/>
      <c r="K34" s="10"/>
      <c r="L34" s="103"/>
      <c r="M34" s="118"/>
    </row>
    <row r="35" spans="1:13">
      <c r="A35" s="452"/>
      <c r="B35" s="427"/>
      <c r="C35" s="6"/>
      <c r="D35" s="7">
        <v>2024</v>
      </c>
      <c r="E35" s="7"/>
      <c r="F35" s="8">
        <v>2025</v>
      </c>
      <c r="G35" s="8"/>
      <c r="H35" s="8">
        <v>2026</v>
      </c>
      <c r="I35" s="7"/>
      <c r="J35" s="7">
        <v>2027</v>
      </c>
      <c r="L35" s="7">
        <v>2028</v>
      </c>
      <c r="M35" s="27"/>
    </row>
    <row r="36" spans="1:13">
      <c r="A36" s="452"/>
      <c r="B36" s="427"/>
      <c r="C36" s="6"/>
      <c r="D36" s="103"/>
      <c r="E36" s="10"/>
      <c r="F36" s="103"/>
      <c r="G36" s="10"/>
      <c r="H36" s="103"/>
      <c r="I36" s="10"/>
      <c r="J36" s="103"/>
      <c r="K36" s="10"/>
      <c r="L36" s="103"/>
      <c r="M36" s="118"/>
    </row>
    <row r="37" spans="1:13">
      <c r="A37" s="452"/>
      <c r="B37" s="427"/>
      <c r="C37" s="6"/>
      <c r="E37" s="7"/>
      <c r="F37" s="7"/>
      <c r="G37" s="7"/>
      <c r="H37" s="8"/>
      <c r="I37" s="8"/>
      <c r="J37" s="8"/>
      <c r="K37" s="7"/>
      <c r="L37" s="7"/>
      <c r="M37" s="27"/>
    </row>
    <row r="38" spans="1:13">
      <c r="A38" s="452"/>
      <c r="B38" s="427"/>
      <c r="C38" s="6"/>
      <c r="D38" s="103"/>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7</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323</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1435</v>
      </c>
      <c r="D50" s="438"/>
      <c r="E50" s="438"/>
      <c r="F50" s="438"/>
      <c r="G50" s="438"/>
      <c r="H50" s="438"/>
      <c r="I50" s="438"/>
      <c r="J50" s="438"/>
      <c r="K50" s="438"/>
      <c r="L50" s="438"/>
      <c r="M50" s="439"/>
    </row>
    <row r="51" spans="1:13" ht="15.65" customHeight="1">
      <c r="A51" s="436"/>
      <c r="B51" s="70" t="s">
        <v>145</v>
      </c>
      <c r="C51" s="438" t="s">
        <v>220</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5" tint="0.39997558519241921"/>
  </sheetPr>
  <dimension ref="A1:M67"/>
  <sheetViews>
    <sheetView topLeftCell="A18" zoomScale="80" zoomScaleNormal="80" workbookViewId="0">
      <selection activeCell="F22" sqref="F22"/>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385</v>
      </c>
      <c r="C1" s="89"/>
      <c r="D1" s="89"/>
      <c r="E1" s="89"/>
      <c r="F1" s="89"/>
      <c r="G1" s="89"/>
      <c r="H1" s="89"/>
      <c r="I1" s="89"/>
      <c r="J1" s="89"/>
      <c r="K1" s="89"/>
      <c r="L1" s="89"/>
      <c r="M1" s="90"/>
    </row>
    <row r="2" spans="1:13" ht="22" customHeight="1">
      <c r="A2" s="457" t="s">
        <v>152</v>
      </c>
      <c r="B2" s="68" t="s">
        <v>113</v>
      </c>
      <c r="C2" s="432" t="str">
        <f>'Plan de acción'!AB42</f>
        <v>Entidades distritales que reportan tener al menos un punto de atención con mecanismos de radicación calificada</v>
      </c>
      <c r="D2" s="433"/>
      <c r="E2" s="433"/>
      <c r="F2" s="433"/>
      <c r="G2" s="433"/>
      <c r="H2" s="433"/>
      <c r="I2" s="433"/>
      <c r="J2" s="433"/>
      <c r="K2" s="433"/>
      <c r="L2" s="433"/>
      <c r="M2" s="434"/>
    </row>
    <row r="3" spans="1:13" ht="40" customHeight="1">
      <c r="A3" s="458"/>
      <c r="B3" s="69" t="s">
        <v>231</v>
      </c>
      <c r="C3" s="460" t="s">
        <v>1436</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276</v>
      </c>
      <c r="D9" s="414"/>
      <c r="E9" s="23"/>
      <c r="F9" s="414" t="s">
        <v>44</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271</v>
      </c>
      <c r="D11" s="414"/>
      <c r="E11" s="23"/>
      <c r="F11" s="414" t="s">
        <v>269</v>
      </c>
      <c r="G11" s="414"/>
      <c r="H11" s="23"/>
      <c r="I11" s="414" t="s">
        <v>275</v>
      </c>
      <c r="J11" s="414"/>
      <c r="K11" s="23"/>
      <c r="L11" s="414" t="s">
        <v>268</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51</v>
      </c>
      <c r="D13" s="414"/>
      <c r="E13" s="23"/>
      <c r="F13" s="414" t="s">
        <v>278</v>
      </c>
      <c r="G13" s="414"/>
      <c r="H13" s="23"/>
      <c r="I13" s="414" t="s">
        <v>281</v>
      </c>
      <c r="J13" s="414"/>
      <c r="K13" s="23"/>
      <c r="L13" s="414" t="s">
        <v>280</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284</v>
      </c>
      <c r="D15" s="414"/>
      <c r="E15" s="23"/>
      <c r="F15" s="414" t="s">
        <v>286</v>
      </c>
      <c r="G15" s="414"/>
      <c r="H15" s="23"/>
      <c r="I15" s="414" t="s">
        <v>287</v>
      </c>
      <c r="J15" s="414"/>
      <c r="K15" s="23"/>
      <c r="L15" s="414" t="s">
        <v>304</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14" t="s">
        <v>277</v>
      </c>
      <c r="D17" s="414"/>
      <c r="E17" s="23"/>
      <c r="F17" s="414" t="s">
        <v>291</v>
      </c>
      <c r="G17" s="414"/>
      <c r="H17" s="23"/>
      <c r="I17" s="414" t="s">
        <v>290</v>
      </c>
      <c r="J17" s="414"/>
      <c r="K17" s="23"/>
      <c r="L17" s="414"/>
      <c r="M17" s="414"/>
    </row>
    <row r="18" spans="1:13">
      <c r="A18" s="458"/>
      <c r="B18" s="120"/>
      <c r="C18" s="413" t="s">
        <v>176</v>
      </c>
      <c r="D18" s="413"/>
      <c r="E18" s="23"/>
      <c r="F18" s="413" t="s">
        <v>176</v>
      </c>
      <c r="G18" s="413"/>
      <c r="H18" s="23"/>
      <c r="I18" s="413" t="s">
        <v>176</v>
      </c>
      <c r="J18" s="413"/>
      <c r="K18" s="23"/>
      <c r="L18" s="413" t="s">
        <v>176</v>
      </c>
      <c r="M18" s="413"/>
    </row>
    <row r="19" spans="1:13" ht="76" customHeight="1">
      <c r="A19" s="458"/>
      <c r="B19" s="69" t="s">
        <v>230</v>
      </c>
      <c r="C19" s="466" t="s">
        <v>1774</v>
      </c>
      <c r="D19" s="430"/>
      <c r="E19" s="430"/>
      <c r="F19" s="430"/>
      <c r="G19" s="430"/>
      <c r="H19" s="430"/>
      <c r="I19" s="430"/>
      <c r="J19" s="430"/>
      <c r="K19" s="430"/>
      <c r="L19" s="430"/>
      <c r="M19" s="467"/>
    </row>
    <row r="20" spans="1:13" ht="75.650000000000006" customHeight="1">
      <c r="A20" s="458"/>
      <c r="B20" s="69" t="s">
        <v>229</v>
      </c>
      <c r="C20" s="466" t="s">
        <v>314</v>
      </c>
      <c r="D20" s="430"/>
      <c r="E20" s="430"/>
      <c r="F20" s="430"/>
      <c r="G20" s="430"/>
      <c r="H20" s="430"/>
      <c r="I20" s="430"/>
      <c r="J20" s="430"/>
      <c r="K20" s="430"/>
      <c r="L20" s="430"/>
      <c r="M20" s="467"/>
    </row>
    <row r="21" spans="1:13" ht="78.75" customHeight="1">
      <c r="A21" s="459"/>
      <c r="B21" s="302" t="s">
        <v>1763</v>
      </c>
      <c r="C21" s="304" t="str">
        <f>'Plan de acción'!AD42</f>
        <v>16. Paz, Justicia e Instituciones Sólidas</v>
      </c>
      <c r="D21" s="37"/>
      <c r="E21" s="306" t="s">
        <v>1535</v>
      </c>
      <c r="F21" s="37" t="str">
        <f>'Plan de acción'!AE42</f>
        <v>16.6 Crear a todos los niveles instituciones eficaces y transparentes que rindan cuentas</v>
      </c>
      <c r="G21" s="37"/>
      <c r="H21" s="37"/>
      <c r="I21" s="37"/>
      <c r="J21" s="37"/>
      <c r="K21" s="37"/>
      <c r="L21" s="37"/>
      <c r="M21" s="305"/>
    </row>
    <row r="22" spans="1:13">
      <c r="A22" s="451" t="s">
        <v>114</v>
      </c>
      <c r="B22" s="69" t="s">
        <v>1613</v>
      </c>
      <c r="C22" s="124" t="str">
        <f>'Plan de acción'!AF42</f>
        <v>No Aplica</v>
      </c>
      <c r="D22" s="80"/>
      <c r="E22" s="80"/>
      <c r="F22" s="80"/>
      <c r="G22" s="80"/>
      <c r="H22" s="80"/>
      <c r="I22" s="80"/>
      <c r="J22" s="80"/>
      <c r="K22" s="80"/>
      <c r="M22" s="65"/>
    </row>
    <row r="23" spans="1:13" ht="49" customHeight="1">
      <c r="A23" s="452"/>
      <c r="B23" s="69" t="s">
        <v>115</v>
      </c>
      <c r="C23" s="453" t="str">
        <f>'Plan de acción'!AC42</f>
        <v>Sumatoria de entidades distritales que reportan tener al menos un punto de atención con mecanismos de radicación calificada</v>
      </c>
      <c r="D23" s="454"/>
      <c r="E23" s="454"/>
      <c r="F23" s="454"/>
      <c r="G23" s="454"/>
      <c r="H23" s="454"/>
      <c r="I23" s="454"/>
      <c r="J23" s="454"/>
      <c r="K23" s="454"/>
      <c r="L23" s="454"/>
      <c r="M23" s="455"/>
    </row>
    <row r="24" spans="1:13" ht="8.25" customHeight="1">
      <c r="A24" s="452"/>
      <c r="B24" s="426" t="s">
        <v>116</v>
      </c>
      <c r="C24" s="66"/>
      <c r="D24" s="24"/>
      <c r="E24" s="24"/>
      <c r="F24" s="24"/>
      <c r="G24" s="24"/>
      <c r="H24" s="24"/>
      <c r="I24" s="24"/>
      <c r="J24" s="24"/>
      <c r="K24" s="24"/>
      <c r="L24" s="24"/>
      <c r="M24" s="25"/>
    </row>
    <row r="25" spans="1:13" ht="9" customHeight="1">
      <c r="A25" s="452"/>
      <c r="B25" s="427"/>
      <c r="C25" s="64"/>
      <c r="D25" s="26"/>
      <c r="E25" s="5"/>
      <c r="F25" s="26"/>
      <c r="G25" s="5"/>
      <c r="H25" s="26"/>
      <c r="I25" s="5"/>
      <c r="J25" s="26"/>
      <c r="K25" s="5"/>
      <c r="L25" s="5"/>
      <c r="M25" s="27"/>
    </row>
    <row r="26" spans="1:13">
      <c r="A26" s="452"/>
      <c r="B26" s="427"/>
      <c r="C26" s="29" t="s">
        <v>117</v>
      </c>
      <c r="D26" s="28"/>
      <c r="E26" s="29" t="s">
        <v>118</v>
      </c>
      <c r="F26" s="28"/>
      <c r="G26" s="29" t="s">
        <v>119</v>
      </c>
      <c r="H26" s="28"/>
      <c r="I26" s="29" t="s">
        <v>155</v>
      </c>
      <c r="J26" s="28"/>
      <c r="K26" s="29" t="s">
        <v>120</v>
      </c>
      <c r="L26" s="30"/>
      <c r="M26" s="31"/>
    </row>
    <row r="27" spans="1:13">
      <c r="A27" s="452"/>
      <c r="B27" s="427"/>
      <c r="C27" s="29" t="s">
        <v>121</v>
      </c>
      <c r="D27" s="32"/>
      <c r="E27" s="29" t="s">
        <v>122</v>
      </c>
      <c r="F27" s="33"/>
      <c r="G27" s="29" t="s">
        <v>123</v>
      </c>
      <c r="H27" s="33"/>
      <c r="I27" s="29" t="s">
        <v>124</v>
      </c>
      <c r="J27" s="33"/>
      <c r="K27" s="29" t="s">
        <v>125</v>
      </c>
      <c r="L27" s="30"/>
      <c r="M27" s="31"/>
    </row>
    <row r="28" spans="1:13">
      <c r="A28" s="452"/>
      <c r="B28" s="427"/>
      <c r="C28" s="29" t="s">
        <v>126</v>
      </c>
      <c r="D28" s="33" t="s">
        <v>233</v>
      </c>
      <c r="E28" s="29" t="s">
        <v>127</v>
      </c>
      <c r="F28" s="9" t="s">
        <v>293</v>
      </c>
      <c r="G28" s="9"/>
      <c r="H28" s="9"/>
      <c r="I28" s="9"/>
      <c r="J28" s="9"/>
      <c r="K28" s="9"/>
      <c r="L28" s="9"/>
      <c r="M28" s="34"/>
    </row>
    <row r="29" spans="1:13" ht="9.75" customHeight="1">
      <c r="A29" s="452"/>
      <c r="B29" s="428"/>
      <c r="C29" s="35"/>
      <c r="D29" s="35"/>
      <c r="E29" s="35"/>
      <c r="F29" s="35"/>
      <c r="G29" s="35"/>
      <c r="H29" s="35"/>
      <c r="I29" s="35"/>
      <c r="J29" s="35"/>
      <c r="K29" s="35"/>
      <c r="L29" s="35"/>
      <c r="M29" s="36"/>
    </row>
    <row r="30" spans="1:13">
      <c r="A30" s="452"/>
      <c r="B30" s="426" t="s">
        <v>164</v>
      </c>
      <c r="C30" s="37"/>
      <c r="D30" s="37"/>
      <c r="E30" s="37"/>
      <c r="F30" s="37"/>
      <c r="G30" s="37"/>
      <c r="H30" s="37"/>
      <c r="I30" s="37"/>
      <c r="J30" s="37"/>
      <c r="K30" s="37"/>
      <c r="M30" s="65"/>
    </row>
    <row r="31" spans="1:13">
      <c r="A31" s="452"/>
      <c r="B31" s="427"/>
      <c r="C31" s="29" t="s">
        <v>165</v>
      </c>
      <c r="D31" s="33"/>
      <c r="E31" s="38"/>
      <c r="F31" s="29" t="s">
        <v>166</v>
      </c>
      <c r="G31" s="32"/>
      <c r="H31" s="38"/>
      <c r="I31" s="29" t="s">
        <v>167</v>
      </c>
      <c r="J31" s="32"/>
      <c r="K31" s="38"/>
      <c r="M31" s="65"/>
    </row>
    <row r="32" spans="1:13">
      <c r="A32" s="452"/>
      <c r="B32" s="427"/>
      <c r="C32" s="29" t="s">
        <v>168</v>
      </c>
      <c r="D32" s="39"/>
      <c r="E32" s="40"/>
      <c r="F32" s="29" t="s">
        <v>169</v>
      </c>
      <c r="G32" s="33" t="s">
        <v>233</v>
      </c>
      <c r="H32" s="41"/>
      <c r="I32" s="42"/>
      <c r="J32" s="41"/>
      <c r="K32" s="43"/>
      <c r="M32" s="65"/>
    </row>
    <row r="33" spans="1:13">
      <c r="A33" s="452"/>
      <c r="B33" s="427"/>
      <c r="C33" s="44"/>
      <c r="D33" s="44"/>
      <c r="E33" s="44"/>
      <c r="F33" s="44"/>
      <c r="G33" s="44"/>
      <c r="H33" s="44"/>
      <c r="I33" s="44"/>
      <c r="J33" s="44"/>
      <c r="K33" s="44"/>
      <c r="M33" s="65"/>
    </row>
    <row r="34" spans="1:13">
      <c r="A34" s="452"/>
      <c r="B34" s="119" t="s">
        <v>128</v>
      </c>
      <c r="C34" s="38"/>
      <c r="D34" s="38"/>
      <c r="E34" s="38"/>
      <c r="F34" s="38"/>
      <c r="G34" s="38"/>
      <c r="H34" s="38"/>
      <c r="I34" s="38"/>
      <c r="J34" s="38"/>
      <c r="K34" s="38"/>
      <c r="L34" s="38"/>
      <c r="M34" s="45"/>
    </row>
    <row r="35" spans="1:13" ht="19" customHeight="1">
      <c r="A35" s="452"/>
      <c r="B35" s="119"/>
      <c r="C35" s="67" t="s">
        <v>129</v>
      </c>
      <c r="D35" s="126">
        <v>12</v>
      </c>
      <c r="E35" s="38"/>
      <c r="F35" s="46" t="s">
        <v>130</v>
      </c>
      <c r="G35" s="48">
        <v>2018</v>
      </c>
      <c r="H35" s="38"/>
      <c r="I35" s="46" t="s">
        <v>131</v>
      </c>
      <c r="J35" s="429" t="s">
        <v>206</v>
      </c>
      <c r="K35" s="430"/>
      <c r="L35" s="431"/>
      <c r="M35" s="45"/>
    </row>
    <row r="36" spans="1:13">
      <c r="A36" s="452"/>
      <c r="B36" s="120"/>
      <c r="C36" s="35"/>
      <c r="D36" s="35"/>
      <c r="E36" s="35"/>
      <c r="F36" s="35"/>
      <c r="G36" s="35"/>
      <c r="H36" s="35"/>
      <c r="I36" s="35"/>
      <c r="J36" s="35"/>
      <c r="K36" s="35"/>
      <c r="L36" s="35"/>
      <c r="M36" s="36"/>
    </row>
    <row r="37" spans="1:13">
      <c r="A37" s="452"/>
      <c r="B37" s="426" t="s">
        <v>170</v>
      </c>
      <c r="C37" s="47"/>
      <c r="D37" s="47"/>
      <c r="E37" s="47"/>
      <c r="F37" s="47"/>
      <c r="G37" s="47"/>
      <c r="H37" s="47"/>
      <c r="I37" s="47"/>
      <c r="J37" s="47"/>
      <c r="K37" s="47"/>
      <c r="M37" s="65"/>
    </row>
    <row r="38" spans="1:13">
      <c r="A38" s="452"/>
      <c r="B38" s="427"/>
      <c r="C38" s="38" t="s">
        <v>171</v>
      </c>
      <c r="D38" s="48">
        <v>2019</v>
      </c>
      <c r="E38" s="49"/>
      <c r="F38" s="38" t="s">
        <v>172</v>
      </c>
      <c r="G38" s="50" t="s">
        <v>235</v>
      </c>
      <c r="H38" s="49"/>
      <c r="I38" s="46"/>
      <c r="J38" s="49"/>
      <c r="K38" s="49"/>
      <c r="M38" s="65"/>
    </row>
    <row r="39" spans="1:13">
      <c r="A39" s="452"/>
      <c r="B39" s="428"/>
      <c r="C39" s="35"/>
      <c r="D39" s="51"/>
      <c r="E39" s="52"/>
      <c r="F39" s="35"/>
      <c r="G39" s="52"/>
      <c r="H39" s="52"/>
      <c r="I39" s="53"/>
      <c r="J39" s="52"/>
      <c r="K39" s="52"/>
      <c r="M39" s="65"/>
    </row>
    <row r="40" spans="1:13">
      <c r="A40" s="452"/>
      <c r="B40" s="426" t="s">
        <v>132</v>
      </c>
      <c r="C40" s="54"/>
      <c r="D40" s="54"/>
      <c r="E40" s="54"/>
      <c r="F40" s="54"/>
      <c r="G40" s="54"/>
      <c r="H40" s="54"/>
      <c r="I40" s="54"/>
      <c r="J40" s="54"/>
      <c r="K40" s="54"/>
      <c r="L40" s="54"/>
      <c r="M40" s="55"/>
    </row>
    <row r="41" spans="1:13">
      <c r="A41" s="452"/>
      <c r="B41" s="427"/>
      <c r="C41" s="6"/>
      <c r="D41" s="7" t="s">
        <v>133</v>
      </c>
      <c r="E41" s="7"/>
      <c r="F41" s="7" t="s">
        <v>134</v>
      </c>
      <c r="G41" s="7"/>
      <c r="H41" s="8" t="s">
        <v>135</v>
      </c>
      <c r="I41" s="8"/>
      <c r="J41" s="8" t="s">
        <v>136</v>
      </c>
      <c r="K41" s="7"/>
      <c r="L41" s="7" t="s">
        <v>137</v>
      </c>
      <c r="M41" s="55"/>
    </row>
    <row r="42" spans="1:13">
      <c r="A42" s="452"/>
      <c r="B42" s="427"/>
      <c r="C42" s="6"/>
      <c r="D42" s="102">
        <v>19</v>
      </c>
      <c r="E42" s="10"/>
      <c r="F42" s="102">
        <v>19</v>
      </c>
      <c r="G42" s="10"/>
      <c r="H42" s="102">
        <v>19</v>
      </c>
      <c r="I42" s="10"/>
      <c r="J42" s="102">
        <v>19</v>
      </c>
      <c r="K42" s="10"/>
      <c r="L42" s="102">
        <v>19</v>
      </c>
      <c r="M42" s="118"/>
    </row>
    <row r="43" spans="1:13">
      <c r="A43" s="452"/>
      <c r="B43" s="427"/>
      <c r="C43" s="6"/>
      <c r="D43" s="7" t="s">
        <v>138</v>
      </c>
      <c r="E43" s="7"/>
      <c r="F43" s="7" t="s">
        <v>139</v>
      </c>
      <c r="G43" s="7"/>
      <c r="H43" s="8" t="s">
        <v>156</v>
      </c>
      <c r="I43" s="8"/>
      <c r="J43" s="8" t="s">
        <v>162</v>
      </c>
      <c r="K43" s="7"/>
      <c r="L43" s="7" t="s">
        <v>157</v>
      </c>
      <c r="M43" s="27"/>
    </row>
    <row r="44" spans="1:13">
      <c r="A44" s="452"/>
      <c r="B44" s="427"/>
      <c r="C44" s="6"/>
      <c r="D44" s="102">
        <v>19</v>
      </c>
      <c r="E44" s="10"/>
      <c r="F44" s="102">
        <v>19</v>
      </c>
      <c r="G44" s="10"/>
      <c r="H44" s="102">
        <v>19</v>
      </c>
      <c r="I44" s="10"/>
      <c r="J44" s="102">
        <v>19</v>
      </c>
      <c r="K44" s="10"/>
      <c r="L44" s="102">
        <v>19</v>
      </c>
      <c r="M44" s="118"/>
    </row>
    <row r="45" spans="1:13">
      <c r="A45" s="452"/>
      <c r="B45" s="427"/>
      <c r="C45" s="6"/>
      <c r="D45" s="7" t="s">
        <v>158</v>
      </c>
      <c r="E45" s="7"/>
      <c r="F45" s="7" t="s">
        <v>159</v>
      </c>
      <c r="G45" s="7"/>
      <c r="H45" s="8" t="s">
        <v>160</v>
      </c>
      <c r="I45" s="8"/>
      <c r="J45" s="8" t="s">
        <v>161</v>
      </c>
      <c r="K45" s="7"/>
      <c r="L45" s="7" t="s">
        <v>163</v>
      </c>
      <c r="M45" s="27"/>
    </row>
    <row r="46" spans="1:13">
      <c r="A46" s="452"/>
      <c r="B46" s="427"/>
      <c r="C46" s="6"/>
      <c r="D46" s="102"/>
      <c r="E46" s="10"/>
      <c r="F46" s="121"/>
      <c r="G46" s="10"/>
      <c r="H46" s="121"/>
      <c r="I46" s="10"/>
      <c r="J46" s="121"/>
      <c r="K46" s="10"/>
      <c r="L46" s="121"/>
      <c r="M46" s="118"/>
    </row>
    <row r="47" spans="1:13">
      <c r="A47" s="452"/>
      <c r="B47" s="427"/>
      <c r="C47" s="6"/>
      <c r="D47" s="11" t="s">
        <v>163</v>
      </c>
      <c r="E47" s="117"/>
      <c r="F47" s="11" t="s">
        <v>180</v>
      </c>
      <c r="G47" s="117"/>
      <c r="H47" s="11"/>
      <c r="I47" s="117"/>
      <c r="J47" s="11"/>
      <c r="K47" s="117"/>
      <c r="L47" s="11"/>
      <c r="M47" s="118"/>
    </row>
    <row r="48" spans="1:13">
      <c r="A48" s="452"/>
      <c r="B48" s="427"/>
      <c r="C48" s="6"/>
      <c r="D48" s="121"/>
      <c r="E48" s="10"/>
      <c r="F48" s="444">
        <v>19</v>
      </c>
      <c r="G48" s="445"/>
      <c r="H48" s="446"/>
      <c r="I48" s="446"/>
      <c r="J48" s="11"/>
      <c r="K48" s="117"/>
      <c r="L48" s="11"/>
      <c r="M48" s="118"/>
    </row>
    <row r="49" spans="1:13">
      <c r="A49" s="452"/>
      <c r="B49" s="427"/>
      <c r="C49" s="6"/>
      <c r="D49" s="11"/>
      <c r="E49" s="117"/>
      <c r="F49" s="11"/>
      <c r="G49" s="117"/>
      <c r="H49" s="11"/>
      <c r="I49" s="117"/>
      <c r="J49" s="11"/>
      <c r="K49" s="117"/>
      <c r="L49" s="11"/>
      <c r="M49" s="118"/>
    </row>
    <row r="50" spans="1:13" ht="18" customHeight="1">
      <c r="A50" s="452"/>
      <c r="B50" s="426" t="s">
        <v>173</v>
      </c>
      <c r="C50" s="56"/>
      <c r="D50" s="56"/>
      <c r="E50" s="56"/>
      <c r="F50" s="56"/>
      <c r="G50" s="56"/>
      <c r="H50" s="56"/>
      <c r="I50" s="56"/>
      <c r="J50" s="56"/>
      <c r="K50" s="56"/>
      <c r="M50" s="65"/>
    </row>
    <row r="51" spans="1:13">
      <c r="A51" s="452"/>
      <c r="B51" s="427"/>
      <c r="D51" s="57" t="s">
        <v>174</v>
      </c>
      <c r="E51" s="58" t="s">
        <v>107</v>
      </c>
      <c r="F51" s="447" t="s">
        <v>181</v>
      </c>
      <c r="G51" s="420"/>
      <c r="H51" s="7"/>
      <c r="I51" s="77" t="s">
        <v>127</v>
      </c>
      <c r="J51" s="59"/>
      <c r="K51" s="59"/>
      <c r="M51" s="65"/>
    </row>
    <row r="52" spans="1:13">
      <c r="A52" s="452"/>
      <c r="B52" s="427"/>
      <c r="D52" s="60"/>
      <c r="E52" s="32" t="s">
        <v>233</v>
      </c>
      <c r="F52" s="447"/>
      <c r="G52" s="421"/>
      <c r="H52" s="38"/>
      <c r="I52" s="422"/>
      <c r="J52" s="422"/>
      <c r="K52" s="61"/>
      <c r="M52" s="65"/>
    </row>
    <row r="53" spans="1:13">
      <c r="A53" s="452"/>
      <c r="B53" s="428"/>
      <c r="C53" s="62"/>
      <c r="D53" s="62"/>
      <c r="E53" s="62"/>
      <c r="F53" s="62"/>
      <c r="G53" s="62"/>
      <c r="H53" s="62"/>
      <c r="I53" s="62"/>
      <c r="J53" s="62"/>
      <c r="K53" s="62"/>
      <c r="M53" s="65"/>
    </row>
    <row r="54" spans="1:13" ht="28.5" customHeight="1">
      <c r="A54" s="452"/>
      <c r="B54" s="69" t="s">
        <v>140</v>
      </c>
      <c r="C54" s="432"/>
      <c r="D54" s="433"/>
      <c r="E54" s="433"/>
      <c r="F54" s="433"/>
      <c r="G54" s="433"/>
      <c r="H54" s="433"/>
      <c r="I54" s="433"/>
      <c r="J54" s="433"/>
      <c r="K54" s="433"/>
      <c r="L54" s="433"/>
      <c r="M54" s="434"/>
    </row>
    <row r="55" spans="1:13">
      <c r="A55" s="452"/>
      <c r="B55" s="69" t="s">
        <v>141</v>
      </c>
      <c r="C55" s="415" t="s">
        <v>325</v>
      </c>
      <c r="D55" s="416"/>
      <c r="E55" s="416"/>
      <c r="F55" s="416"/>
      <c r="G55" s="416"/>
      <c r="H55" s="416"/>
      <c r="I55" s="416"/>
      <c r="J55" s="416"/>
      <c r="K55" s="416"/>
      <c r="L55" s="416"/>
      <c r="M55" s="417"/>
    </row>
    <row r="56" spans="1:13">
      <c r="A56" s="452"/>
      <c r="B56" s="69" t="s">
        <v>142</v>
      </c>
      <c r="C56" s="13" t="s">
        <v>295</v>
      </c>
      <c r="D56" s="13"/>
      <c r="E56" s="13"/>
      <c r="F56" s="13"/>
      <c r="G56" s="13"/>
      <c r="H56" s="13"/>
      <c r="I56" s="13"/>
      <c r="J56" s="13"/>
      <c r="K56" s="13"/>
      <c r="L56" s="13"/>
      <c r="M56" s="14"/>
    </row>
    <row r="57" spans="1:13" ht="31" customHeight="1">
      <c r="A57" s="452"/>
      <c r="B57" s="69" t="s">
        <v>143</v>
      </c>
      <c r="C57" s="432">
        <v>2019</v>
      </c>
      <c r="D57" s="433"/>
      <c r="E57" s="433"/>
      <c r="F57" s="433"/>
      <c r="G57" s="433"/>
      <c r="H57" s="433"/>
      <c r="I57" s="433"/>
      <c r="J57" s="433"/>
      <c r="K57" s="433"/>
      <c r="L57" s="433"/>
      <c r="M57" s="434"/>
    </row>
    <row r="58" spans="1:13" ht="15.75" customHeight="1">
      <c r="A58" s="435" t="s">
        <v>185</v>
      </c>
      <c r="B58" s="70" t="s">
        <v>144</v>
      </c>
      <c r="C58" s="438" t="s">
        <v>242</v>
      </c>
      <c r="D58" s="438"/>
      <c r="E58" s="438"/>
      <c r="F58" s="438"/>
      <c r="G58" s="438"/>
      <c r="H58" s="438"/>
      <c r="I58" s="438"/>
      <c r="J58" s="438"/>
      <c r="K58" s="438"/>
      <c r="L58" s="438"/>
      <c r="M58" s="439"/>
    </row>
    <row r="59" spans="1:13" ht="15.65" customHeight="1">
      <c r="A59" s="436"/>
      <c r="B59" s="70" t="s">
        <v>145</v>
      </c>
      <c r="C59" s="438" t="s">
        <v>219</v>
      </c>
      <c r="D59" s="438"/>
      <c r="E59" s="438"/>
      <c r="F59" s="438"/>
      <c r="G59" s="438"/>
      <c r="H59" s="438"/>
      <c r="I59" s="438"/>
      <c r="J59" s="438"/>
      <c r="K59" s="438"/>
      <c r="L59" s="438"/>
      <c r="M59" s="439"/>
    </row>
    <row r="60" spans="1:13" ht="15.65" customHeight="1">
      <c r="A60" s="436"/>
      <c r="B60" s="70" t="s">
        <v>146</v>
      </c>
      <c r="C60" s="438" t="s">
        <v>41</v>
      </c>
      <c r="D60" s="438"/>
      <c r="E60" s="438"/>
      <c r="F60" s="438"/>
      <c r="G60" s="438"/>
      <c r="H60" s="438"/>
      <c r="I60" s="438"/>
      <c r="J60" s="438"/>
      <c r="K60" s="438"/>
      <c r="L60" s="438"/>
      <c r="M60" s="439"/>
    </row>
    <row r="61" spans="1:13" ht="15.75" customHeight="1">
      <c r="A61" s="436"/>
      <c r="B61" s="71" t="s">
        <v>147</v>
      </c>
      <c r="C61" s="438" t="s">
        <v>206</v>
      </c>
      <c r="D61" s="438"/>
      <c r="E61" s="438"/>
      <c r="F61" s="438"/>
      <c r="G61" s="438"/>
      <c r="H61" s="438"/>
      <c r="I61" s="438"/>
      <c r="J61" s="438"/>
      <c r="K61" s="438"/>
      <c r="L61" s="438"/>
      <c r="M61" s="439"/>
    </row>
    <row r="62" spans="1:13" ht="15.75" customHeight="1">
      <c r="A62" s="436"/>
      <c r="B62" s="70" t="s">
        <v>148</v>
      </c>
      <c r="C62" s="440" t="s">
        <v>208</v>
      </c>
      <c r="D62" s="438"/>
      <c r="E62" s="438"/>
      <c r="F62" s="438"/>
      <c r="G62" s="438"/>
      <c r="H62" s="438"/>
      <c r="I62" s="438"/>
      <c r="J62" s="438"/>
      <c r="K62" s="438"/>
      <c r="L62" s="438"/>
      <c r="M62" s="439"/>
    </row>
    <row r="63" spans="1:13" ht="16" customHeight="1" thickBot="1">
      <c r="A63" s="437"/>
      <c r="B63" s="70" t="s">
        <v>149</v>
      </c>
      <c r="C63" s="438" t="s">
        <v>216</v>
      </c>
      <c r="D63" s="438"/>
      <c r="E63" s="438"/>
      <c r="F63" s="438"/>
      <c r="G63" s="438"/>
      <c r="H63" s="438"/>
      <c r="I63" s="438"/>
      <c r="J63" s="438"/>
      <c r="K63" s="438"/>
      <c r="L63" s="438"/>
      <c r="M63" s="439"/>
    </row>
    <row r="64" spans="1:13" ht="15.75" customHeight="1">
      <c r="A64" s="435" t="s">
        <v>191</v>
      </c>
      <c r="B64" s="72" t="s">
        <v>177</v>
      </c>
      <c r="C64" s="438" t="s">
        <v>1499</v>
      </c>
      <c r="D64" s="438"/>
      <c r="E64" s="438"/>
      <c r="F64" s="438"/>
      <c r="G64" s="438"/>
      <c r="H64" s="438"/>
      <c r="I64" s="438"/>
      <c r="J64" s="438"/>
      <c r="K64" s="438"/>
      <c r="L64" s="438"/>
      <c r="M64" s="439"/>
    </row>
    <row r="65" spans="1:13" ht="30" customHeight="1">
      <c r="A65" s="436"/>
      <c r="B65" s="72" t="s">
        <v>178</v>
      </c>
      <c r="C65" s="438" t="s">
        <v>576</v>
      </c>
      <c r="D65" s="438"/>
      <c r="E65" s="438"/>
      <c r="F65" s="438"/>
      <c r="G65" s="438"/>
      <c r="H65" s="438"/>
      <c r="I65" s="438"/>
      <c r="J65" s="438"/>
      <c r="K65" s="438"/>
      <c r="L65" s="438"/>
      <c r="M65" s="439"/>
    </row>
    <row r="66" spans="1:13" ht="30" customHeight="1" thickBot="1">
      <c r="A66" s="436"/>
      <c r="B66" s="73" t="s">
        <v>6</v>
      </c>
      <c r="C66" s="438" t="s">
        <v>265</v>
      </c>
      <c r="D66" s="438"/>
      <c r="E66" s="438"/>
      <c r="F66" s="438"/>
      <c r="G66" s="438"/>
      <c r="H66" s="438"/>
      <c r="I66" s="438"/>
      <c r="J66" s="438"/>
      <c r="K66" s="438"/>
      <c r="L66" s="438"/>
      <c r="M66" s="439"/>
    </row>
    <row r="67" spans="1:13" ht="16" thickBot="1">
      <c r="A67" s="87" t="s">
        <v>150</v>
      </c>
      <c r="B67" s="74"/>
      <c r="C67" s="448" t="s">
        <v>151</v>
      </c>
      <c r="D67" s="449"/>
      <c r="E67" s="449"/>
      <c r="F67" s="449"/>
      <c r="G67" s="449"/>
      <c r="H67" s="449"/>
      <c r="I67" s="449"/>
      <c r="J67" s="449"/>
      <c r="K67" s="449"/>
      <c r="L67" s="449"/>
      <c r="M67" s="450"/>
    </row>
  </sheetData>
  <mergeCells count="75">
    <mergeCell ref="C67:M67"/>
    <mergeCell ref="B50:B53"/>
    <mergeCell ref="F51:F52"/>
    <mergeCell ref="G51:G52"/>
    <mergeCell ref="A64:A66"/>
    <mergeCell ref="C64:M64"/>
    <mergeCell ref="C65:M65"/>
    <mergeCell ref="C66:M66"/>
    <mergeCell ref="C54:M54"/>
    <mergeCell ref="C57:M57"/>
    <mergeCell ref="A58:A63"/>
    <mergeCell ref="C58:M58"/>
    <mergeCell ref="C59:M59"/>
    <mergeCell ref="C60:M60"/>
    <mergeCell ref="C61:M61"/>
    <mergeCell ref="C62:M62"/>
    <mergeCell ref="C63:M63"/>
    <mergeCell ref="F17:G17"/>
    <mergeCell ref="C55:M55"/>
    <mergeCell ref="A22:A57"/>
    <mergeCell ref="C23:M23"/>
    <mergeCell ref="B24:B29"/>
    <mergeCell ref="B30:B33"/>
    <mergeCell ref="J35:L35"/>
    <mergeCell ref="B37:B39"/>
    <mergeCell ref="B40:B49"/>
    <mergeCell ref="F48:G48"/>
    <mergeCell ref="H48:I48"/>
    <mergeCell ref="A2:A21"/>
    <mergeCell ref="C2:M2"/>
    <mergeCell ref="C3:M3"/>
    <mergeCell ref="I52:J52"/>
    <mergeCell ref="B8:B10"/>
    <mergeCell ref="F15:G15"/>
    <mergeCell ref="C20:M20"/>
    <mergeCell ref="I15:J15"/>
    <mergeCell ref="C19:M19"/>
    <mergeCell ref="I13:J13"/>
    <mergeCell ref="L17:M17"/>
    <mergeCell ref="C18:D18"/>
    <mergeCell ref="F18:G18"/>
    <mergeCell ref="I18:J18"/>
    <mergeCell ref="L18:M18"/>
    <mergeCell ref="L13:M13"/>
    <mergeCell ref="L15:M15"/>
    <mergeCell ref="I17:J17"/>
    <mergeCell ref="C17:D17"/>
    <mergeCell ref="C16:D16"/>
    <mergeCell ref="F16:G16"/>
    <mergeCell ref="I16:J16"/>
    <mergeCell ref="L16:M16"/>
    <mergeCell ref="C13:D13"/>
    <mergeCell ref="C15:D15"/>
    <mergeCell ref="L11:M11"/>
    <mergeCell ref="C14:D14"/>
    <mergeCell ref="F14:G14"/>
    <mergeCell ref="I14:J14"/>
    <mergeCell ref="L14:M14"/>
    <mergeCell ref="L12:M12"/>
    <mergeCell ref="C11:D11"/>
    <mergeCell ref="I11:J11"/>
    <mergeCell ref="C12:D12"/>
    <mergeCell ref="F12:G12"/>
    <mergeCell ref="I12:J12"/>
    <mergeCell ref="F11:G11"/>
    <mergeCell ref="F13:G13"/>
    <mergeCell ref="F4:G4"/>
    <mergeCell ref="L9:M9"/>
    <mergeCell ref="C10:D10"/>
    <mergeCell ref="F10:G10"/>
    <mergeCell ref="I10:J10"/>
    <mergeCell ref="L10:M10"/>
    <mergeCell ref="F9:G9"/>
    <mergeCell ref="C9:D9"/>
    <mergeCell ref="I9:J9"/>
  </mergeCells>
  <dataValidations count="6">
    <dataValidation allowBlank="1" showInputMessage="1" showErrorMessage="1" prompt="Seleccione de la lista desplegable" sqref="H7 B7 B4"/>
    <dataValidation allowBlank="1" showInputMessage="1" showErrorMessage="1" prompt="Selecciones de la lista desplegable" sqref="B22"/>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21"/>
    <dataValidation allowBlank="1" showInputMessage="1" showErrorMessage="1" prompt="Identifique la meta ODS a que le apunta el indicador de producto. Seleccione de la lista desplegable." sqref="E21"/>
  </dataValidations>
  <hyperlinks>
    <hyperlink ref="C62"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5"/>
  <sheetViews>
    <sheetView topLeftCell="A14" zoomScale="80" zoomScaleNormal="80" workbookViewId="0">
      <selection activeCell="F20" sqref="F20"/>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388</v>
      </c>
      <c r="C1" s="89"/>
      <c r="D1" s="89"/>
      <c r="E1" s="89"/>
      <c r="F1" s="89"/>
      <c r="G1" s="89"/>
      <c r="H1" s="89"/>
      <c r="I1" s="89"/>
      <c r="J1" s="89"/>
      <c r="K1" s="89"/>
      <c r="L1" s="89"/>
      <c r="M1" s="90"/>
    </row>
    <row r="2" spans="1:13" ht="22" customHeight="1">
      <c r="A2" s="457" t="s">
        <v>152</v>
      </c>
      <c r="B2" s="68" t="s">
        <v>113</v>
      </c>
      <c r="C2" s="432" t="str">
        <f>'Plan de acción'!AB43</f>
        <v>Entidades distritales con servidores públicos cualificados en lengua de señas colombiana  o implementación del Centro de Relevo de MINTIC para atender a la población con discapacidad auditiva</v>
      </c>
      <c r="D2" s="433"/>
      <c r="E2" s="433"/>
      <c r="F2" s="433"/>
      <c r="G2" s="433"/>
      <c r="H2" s="433"/>
      <c r="I2" s="433"/>
      <c r="J2" s="433"/>
      <c r="K2" s="433"/>
      <c r="L2" s="433"/>
      <c r="M2" s="434"/>
    </row>
    <row r="3" spans="1:13" ht="40" customHeight="1">
      <c r="A3" s="458"/>
      <c r="B3" s="69" t="s">
        <v>231</v>
      </c>
      <c r="C3" s="460" t="s">
        <v>1437</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t="s">
        <v>44</v>
      </c>
      <c r="G9" s="414"/>
      <c r="H9" s="23"/>
      <c r="I9" s="414" t="s">
        <v>272</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327</v>
      </c>
      <c r="D11" s="414"/>
      <c r="E11" s="23"/>
      <c r="F11" s="414" t="s">
        <v>269</v>
      </c>
      <c r="G11" s="414"/>
      <c r="H11" s="23"/>
      <c r="I11" s="414" t="s">
        <v>275</v>
      </c>
      <c r="J11" s="414"/>
      <c r="K11" s="23"/>
      <c r="L11" s="414" t="s">
        <v>51</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274</v>
      </c>
      <c r="D13" s="414"/>
      <c r="E13" s="23"/>
      <c r="F13" s="414" t="s">
        <v>276</v>
      </c>
      <c r="G13" s="414"/>
      <c r="H13" s="23"/>
      <c r="I13" s="414" t="s">
        <v>287</v>
      </c>
      <c r="J13" s="414"/>
      <c r="K13" s="23"/>
      <c r="L13" s="414" t="s">
        <v>285</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288</v>
      </c>
      <c r="D15" s="414"/>
      <c r="E15" s="23"/>
      <c r="F15" s="414" t="s">
        <v>280</v>
      </c>
      <c r="G15" s="414"/>
      <c r="H15" s="23"/>
      <c r="I15" s="414" t="s">
        <v>289</v>
      </c>
      <c r="J15" s="414"/>
      <c r="K15" s="23"/>
      <c r="L15" s="414" t="s">
        <v>286</v>
      </c>
      <c r="M15" s="414"/>
    </row>
    <row r="16" spans="1:13">
      <c r="A16" s="458"/>
      <c r="B16" s="120"/>
      <c r="C16" s="413" t="s">
        <v>176</v>
      </c>
      <c r="D16" s="413"/>
      <c r="E16" s="23"/>
      <c r="F16" s="413" t="s">
        <v>176</v>
      </c>
      <c r="G16" s="413"/>
      <c r="H16" s="23"/>
      <c r="I16" s="413" t="s">
        <v>176</v>
      </c>
      <c r="J16" s="413"/>
      <c r="K16" s="23"/>
      <c r="L16" s="413" t="s">
        <v>176</v>
      </c>
      <c r="M16" s="413"/>
    </row>
    <row r="17" spans="1:13" ht="76" customHeight="1">
      <c r="A17" s="458"/>
      <c r="B17" s="69" t="s">
        <v>230</v>
      </c>
      <c r="C17" s="415" t="s">
        <v>1775</v>
      </c>
      <c r="D17" s="416"/>
      <c r="E17" s="416"/>
      <c r="F17" s="416"/>
      <c r="G17" s="416"/>
      <c r="H17" s="416"/>
      <c r="I17" s="416"/>
      <c r="J17" s="416"/>
      <c r="K17" s="416"/>
      <c r="L17" s="416"/>
      <c r="M17" s="417"/>
    </row>
    <row r="18" spans="1:13" ht="75.650000000000006" customHeight="1">
      <c r="A18" s="458"/>
      <c r="B18" s="69" t="s">
        <v>229</v>
      </c>
      <c r="C18" s="466" t="s">
        <v>314</v>
      </c>
      <c r="D18" s="430"/>
      <c r="E18" s="430"/>
      <c r="F18" s="430"/>
      <c r="G18" s="430"/>
      <c r="H18" s="430"/>
      <c r="I18" s="430"/>
      <c r="J18" s="430"/>
      <c r="K18" s="430"/>
      <c r="L18" s="430"/>
      <c r="M18" s="467"/>
    </row>
    <row r="19" spans="1:13" ht="82.5" customHeight="1">
      <c r="A19" s="459"/>
      <c r="B19" s="302" t="s">
        <v>1763</v>
      </c>
      <c r="C19" s="304" t="str">
        <f>'Plan de acción'!AD43</f>
        <v>10. Reducción de las desigualdades</v>
      </c>
      <c r="D19" s="37"/>
      <c r="E19" s="306" t="s">
        <v>1535</v>
      </c>
      <c r="F19" s="37" t="str">
        <f>'Plan de acción'!AE43</f>
        <v>10.2 De aquí a 2030, potenciar y promover la inclusión social, económica y política de todas las personas, independientemente de su edad, sexo, discapacidad, raza, etnia, origen, religión o situación económica u otra condición</v>
      </c>
      <c r="G19" s="37"/>
      <c r="H19" s="37"/>
      <c r="I19" s="37"/>
      <c r="J19" s="37"/>
      <c r="K19" s="37"/>
      <c r="L19" s="37"/>
      <c r="M19" s="305"/>
    </row>
    <row r="20" spans="1:13">
      <c r="A20" s="451" t="s">
        <v>114</v>
      </c>
      <c r="B20" s="69" t="s">
        <v>1613</v>
      </c>
      <c r="C20" s="124" t="str">
        <f>'Plan de acción'!AF43</f>
        <v>Poblacional;
Diferencial</v>
      </c>
      <c r="D20" s="80"/>
      <c r="E20" s="80"/>
      <c r="F20" s="80"/>
      <c r="G20" s="80"/>
      <c r="H20" s="80"/>
      <c r="I20" s="80"/>
      <c r="J20" s="80"/>
      <c r="K20" s="80"/>
      <c r="M20" s="65"/>
    </row>
    <row r="21" spans="1:13" ht="49" customHeight="1">
      <c r="A21" s="452"/>
      <c r="B21" s="69" t="s">
        <v>115</v>
      </c>
      <c r="C21" s="453" t="str">
        <f>'Plan de acción'!AC43</f>
        <v>Sumatoria de entidades distritales con servidores públicos cualificados en lengua de señas colombiana o implementación del Centro de Relevo de MINTIC, para atender a la población con discapacidad auditiva</v>
      </c>
      <c r="D21" s="454"/>
      <c r="E21" s="454"/>
      <c r="F21" s="454"/>
      <c r="G21" s="454"/>
      <c r="H21" s="454"/>
      <c r="I21" s="454"/>
      <c r="J21" s="454"/>
      <c r="K21" s="454"/>
      <c r="L21" s="454"/>
      <c r="M21" s="455"/>
    </row>
    <row r="22" spans="1:13" ht="8.25" customHeight="1">
      <c r="A22" s="452"/>
      <c r="B22" s="426" t="s">
        <v>116</v>
      </c>
      <c r="C22" s="66"/>
      <c r="D22" s="24"/>
      <c r="E22" s="24"/>
      <c r="F22" s="24"/>
      <c r="G22" s="24"/>
      <c r="H22" s="24"/>
      <c r="I22" s="24"/>
      <c r="J22" s="24"/>
      <c r="K22" s="24"/>
      <c r="L22" s="24"/>
      <c r="M22" s="25"/>
    </row>
    <row r="23" spans="1:13" ht="9" customHeight="1">
      <c r="A23" s="452"/>
      <c r="B23" s="427"/>
      <c r="C23" s="64"/>
      <c r="D23" s="26"/>
      <c r="E23" s="5"/>
      <c r="F23" s="26"/>
      <c r="G23" s="5"/>
      <c r="H23" s="26"/>
      <c r="I23" s="5"/>
      <c r="J23" s="26"/>
      <c r="K23" s="5"/>
      <c r="L23" s="5"/>
      <c r="M23" s="27"/>
    </row>
    <row r="24" spans="1:13">
      <c r="A24" s="452"/>
      <c r="B24" s="427"/>
      <c r="C24" s="29" t="s">
        <v>117</v>
      </c>
      <c r="D24" s="28"/>
      <c r="E24" s="29" t="s">
        <v>118</v>
      </c>
      <c r="F24" s="28"/>
      <c r="G24" s="29" t="s">
        <v>119</v>
      </c>
      <c r="H24" s="28"/>
      <c r="I24" s="29" t="s">
        <v>155</v>
      </c>
      <c r="J24" s="28"/>
      <c r="K24" s="29" t="s">
        <v>120</v>
      </c>
      <c r="L24" s="30"/>
      <c r="M24" s="31"/>
    </row>
    <row r="25" spans="1:13">
      <c r="A25" s="452"/>
      <c r="B25" s="427"/>
      <c r="C25" s="29" t="s">
        <v>121</v>
      </c>
      <c r="D25" s="32"/>
      <c r="E25" s="29" t="s">
        <v>122</v>
      </c>
      <c r="F25" s="33"/>
      <c r="G25" s="29" t="s">
        <v>123</v>
      </c>
      <c r="H25" s="33"/>
      <c r="I25" s="29" t="s">
        <v>124</v>
      </c>
      <c r="J25" s="33"/>
      <c r="K25" s="29" t="s">
        <v>125</v>
      </c>
      <c r="L25" s="30"/>
      <c r="M25" s="31"/>
    </row>
    <row r="26" spans="1:13">
      <c r="A26" s="452"/>
      <c r="B26" s="427"/>
      <c r="C26" s="29" t="s">
        <v>126</v>
      </c>
      <c r="D26" s="33" t="s">
        <v>233</v>
      </c>
      <c r="E26" s="29" t="s">
        <v>127</v>
      </c>
      <c r="F26" s="9" t="s">
        <v>293</v>
      </c>
      <c r="G26" s="9"/>
      <c r="H26" s="9"/>
      <c r="I26" s="9"/>
      <c r="J26" s="9"/>
      <c r="K26" s="9"/>
      <c r="L26" s="9"/>
      <c r="M26" s="34"/>
    </row>
    <row r="27" spans="1:13" ht="9.75" customHeight="1">
      <c r="A27" s="452"/>
      <c r="B27" s="428"/>
      <c r="C27" s="35"/>
      <c r="D27" s="35"/>
      <c r="E27" s="35"/>
      <c r="F27" s="35"/>
      <c r="G27" s="35"/>
      <c r="H27" s="35"/>
      <c r="I27" s="35"/>
      <c r="J27" s="35"/>
      <c r="K27" s="35"/>
      <c r="L27" s="35"/>
      <c r="M27" s="36"/>
    </row>
    <row r="28" spans="1:13">
      <c r="A28" s="452"/>
      <c r="B28" s="426" t="s">
        <v>164</v>
      </c>
      <c r="C28" s="37"/>
      <c r="D28" s="37"/>
      <c r="E28" s="37"/>
      <c r="F28" s="37"/>
      <c r="G28" s="37"/>
      <c r="H28" s="37"/>
      <c r="I28" s="37"/>
      <c r="J28" s="37"/>
      <c r="K28" s="37"/>
      <c r="M28" s="65"/>
    </row>
    <row r="29" spans="1:13">
      <c r="A29" s="452"/>
      <c r="B29" s="427"/>
      <c r="C29" s="29" t="s">
        <v>165</v>
      </c>
      <c r="D29" s="33"/>
      <c r="E29" s="38"/>
      <c r="F29" s="29" t="s">
        <v>166</v>
      </c>
      <c r="G29" s="32"/>
      <c r="H29" s="38"/>
      <c r="I29" s="29" t="s">
        <v>167</v>
      </c>
      <c r="J29" s="32"/>
      <c r="K29" s="38"/>
      <c r="M29" s="65"/>
    </row>
    <row r="30" spans="1:13">
      <c r="A30" s="452"/>
      <c r="B30" s="427"/>
      <c r="C30" s="29" t="s">
        <v>168</v>
      </c>
      <c r="D30" s="39"/>
      <c r="E30" s="40"/>
      <c r="F30" s="29" t="s">
        <v>169</v>
      </c>
      <c r="G30" s="33" t="s">
        <v>233</v>
      </c>
      <c r="H30" s="41"/>
      <c r="I30" s="42"/>
      <c r="J30" s="41"/>
      <c r="K30" s="43"/>
      <c r="M30" s="65"/>
    </row>
    <row r="31" spans="1:13">
      <c r="A31" s="452"/>
      <c r="B31" s="427"/>
      <c r="C31" s="44"/>
      <c r="D31" s="44"/>
      <c r="E31" s="44"/>
      <c r="F31" s="44"/>
      <c r="G31" s="44"/>
      <c r="H31" s="44"/>
      <c r="I31" s="44"/>
      <c r="J31" s="44"/>
      <c r="K31" s="44"/>
      <c r="M31" s="65"/>
    </row>
    <row r="32" spans="1:13">
      <c r="A32" s="452"/>
      <c r="B32" s="119" t="s">
        <v>128</v>
      </c>
      <c r="C32" s="38"/>
      <c r="D32" s="38"/>
      <c r="E32" s="38"/>
      <c r="F32" s="38"/>
      <c r="G32" s="38"/>
      <c r="H32" s="38"/>
      <c r="I32" s="38"/>
      <c r="J32" s="38"/>
      <c r="K32" s="38"/>
      <c r="L32" s="38"/>
      <c r="M32" s="45"/>
    </row>
    <row r="33" spans="1:13" ht="19" customHeight="1">
      <c r="A33" s="452"/>
      <c r="B33" s="119"/>
      <c r="C33" s="67" t="s">
        <v>129</v>
      </c>
      <c r="D33" s="126">
        <v>4</v>
      </c>
      <c r="E33" s="38"/>
      <c r="F33" s="46" t="s">
        <v>130</v>
      </c>
      <c r="G33" s="48">
        <v>2018</v>
      </c>
      <c r="H33" s="38"/>
      <c r="I33" s="46" t="s">
        <v>131</v>
      </c>
      <c r="J33" s="429" t="s">
        <v>206</v>
      </c>
      <c r="K33" s="430"/>
      <c r="L33" s="431"/>
      <c r="M33" s="45"/>
    </row>
    <row r="34" spans="1:13">
      <c r="A34" s="452"/>
      <c r="B34" s="120"/>
      <c r="C34" s="35"/>
      <c r="D34" s="35"/>
      <c r="E34" s="35"/>
      <c r="F34" s="35"/>
      <c r="G34" s="35"/>
      <c r="H34" s="35"/>
      <c r="I34" s="35"/>
      <c r="J34" s="35"/>
      <c r="K34" s="35"/>
      <c r="L34" s="35"/>
      <c r="M34" s="36"/>
    </row>
    <row r="35" spans="1:13">
      <c r="A35" s="452"/>
      <c r="B35" s="426" t="s">
        <v>170</v>
      </c>
      <c r="C35" s="47"/>
      <c r="D35" s="47"/>
      <c r="E35" s="47"/>
      <c r="F35" s="47"/>
      <c r="G35" s="47"/>
      <c r="H35" s="47"/>
      <c r="I35" s="47"/>
      <c r="J35" s="47"/>
      <c r="K35" s="47"/>
      <c r="M35" s="65"/>
    </row>
    <row r="36" spans="1:13">
      <c r="A36" s="452"/>
      <c r="B36" s="427"/>
      <c r="C36" s="38" t="s">
        <v>171</v>
      </c>
      <c r="D36" s="48">
        <v>2019</v>
      </c>
      <c r="E36" s="49"/>
      <c r="F36" s="38" t="s">
        <v>172</v>
      </c>
      <c r="G36" s="50" t="s">
        <v>235</v>
      </c>
      <c r="H36" s="49"/>
      <c r="I36" s="46"/>
      <c r="J36" s="49"/>
      <c r="K36" s="49"/>
      <c r="M36" s="65"/>
    </row>
    <row r="37" spans="1:13">
      <c r="A37" s="452"/>
      <c r="B37" s="428"/>
      <c r="C37" s="35"/>
      <c r="D37" s="51"/>
      <c r="E37" s="52"/>
      <c r="F37" s="35"/>
      <c r="G37" s="52"/>
      <c r="H37" s="52"/>
      <c r="I37" s="53"/>
      <c r="J37" s="52"/>
      <c r="K37" s="52"/>
      <c r="M37" s="65"/>
    </row>
    <row r="38" spans="1:13">
      <c r="A38" s="452"/>
      <c r="B38" s="426" t="s">
        <v>132</v>
      </c>
      <c r="C38" s="54"/>
      <c r="D38" s="54"/>
      <c r="E38" s="54"/>
      <c r="F38" s="54"/>
      <c r="G38" s="54"/>
      <c r="H38" s="54"/>
      <c r="I38" s="54"/>
      <c r="J38" s="54"/>
      <c r="K38" s="54"/>
      <c r="L38" s="54"/>
      <c r="M38" s="55"/>
    </row>
    <row r="39" spans="1:13">
      <c r="A39" s="452"/>
      <c r="B39" s="427"/>
      <c r="C39" s="6"/>
      <c r="D39" s="7" t="s">
        <v>133</v>
      </c>
      <c r="E39" s="7"/>
      <c r="F39" s="7" t="s">
        <v>134</v>
      </c>
      <c r="G39" s="7"/>
      <c r="H39" s="8" t="s">
        <v>135</v>
      </c>
      <c r="I39" s="8"/>
      <c r="J39" s="8" t="s">
        <v>136</v>
      </c>
      <c r="K39" s="7"/>
      <c r="L39" s="7" t="s">
        <v>137</v>
      </c>
      <c r="M39" s="55"/>
    </row>
    <row r="40" spans="1:13">
      <c r="A40" s="452"/>
      <c r="B40" s="427"/>
      <c r="C40" s="6"/>
      <c r="D40" s="102">
        <v>9</v>
      </c>
      <c r="E40" s="10"/>
      <c r="F40" s="102">
        <v>12</v>
      </c>
      <c r="G40" s="10"/>
      <c r="H40" s="102">
        <v>15</v>
      </c>
      <c r="I40" s="10"/>
      <c r="J40" s="102">
        <v>16</v>
      </c>
      <c r="K40" s="10"/>
      <c r="L40" s="102">
        <v>16</v>
      </c>
      <c r="M40" s="118"/>
    </row>
    <row r="41" spans="1:13">
      <c r="A41" s="452"/>
      <c r="B41" s="427"/>
      <c r="C41" s="6"/>
      <c r="D41" s="7" t="s">
        <v>138</v>
      </c>
      <c r="E41" s="7"/>
      <c r="F41" s="7" t="s">
        <v>139</v>
      </c>
      <c r="G41" s="7"/>
      <c r="H41" s="8" t="s">
        <v>156</v>
      </c>
      <c r="I41" s="8"/>
      <c r="J41" s="8" t="s">
        <v>162</v>
      </c>
      <c r="K41" s="7"/>
      <c r="L41" s="7" t="s">
        <v>157</v>
      </c>
      <c r="M41" s="27"/>
    </row>
    <row r="42" spans="1:13">
      <c r="A42" s="452"/>
      <c r="B42" s="427"/>
      <c r="C42" s="6"/>
      <c r="D42" s="102">
        <v>16</v>
      </c>
      <c r="E42" s="10"/>
      <c r="F42" s="102">
        <v>16</v>
      </c>
      <c r="G42" s="10"/>
      <c r="H42" s="102">
        <v>16</v>
      </c>
      <c r="I42" s="10"/>
      <c r="J42" s="102">
        <v>16</v>
      </c>
      <c r="K42" s="10"/>
      <c r="L42" s="102">
        <v>16</v>
      </c>
      <c r="M42" s="118"/>
    </row>
    <row r="43" spans="1:13">
      <c r="A43" s="452"/>
      <c r="B43" s="427"/>
      <c r="C43" s="6"/>
      <c r="D43" s="7" t="s">
        <v>158</v>
      </c>
      <c r="E43" s="7"/>
      <c r="F43" s="7" t="s">
        <v>159</v>
      </c>
      <c r="G43" s="7"/>
      <c r="H43" s="8" t="s">
        <v>160</v>
      </c>
      <c r="I43" s="8"/>
      <c r="J43" s="8" t="s">
        <v>161</v>
      </c>
      <c r="K43" s="7"/>
      <c r="L43" s="7" t="s">
        <v>163</v>
      </c>
      <c r="M43" s="27"/>
    </row>
    <row r="44" spans="1:13">
      <c r="A44" s="452"/>
      <c r="B44" s="427"/>
      <c r="C44" s="6"/>
      <c r="D44" s="102"/>
      <c r="E44" s="10"/>
      <c r="F44" s="121"/>
      <c r="G44" s="10"/>
      <c r="H44" s="121"/>
      <c r="I44" s="10"/>
      <c r="J44" s="121"/>
      <c r="K44" s="10"/>
      <c r="L44" s="121"/>
      <c r="M44" s="118"/>
    </row>
    <row r="45" spans="1:13">
      <c r="A45" s="452"/>
      <c r="B45" s="427"/>
      <c r="C45" s="6"/>
      <c r="D45" s="11" t="s">
        <v>163</v>
      </c>
      <c r="E45" s="117"/>
      <c r="F45" s="11" t="s">
        <v>180</v>
      </c>
      <c r="G45" s="117"/>
      <c r="H45" s="11"/>
      <c r="I45" s="117"/>
      <c r="J45" s="11"/>
      <c r="K45" s="117"/>
      <c r="L45" s="11"/>
      <c r="M45" s="118"/>
    </row>
    <row r="46" spans="1:13">
      <c r="A46" s="452"/>
      <c r="B46" s="427"/>
      <c r="C46" s="6"/>
      <c r="D46" s="121"/>
      <c r="E46" s="10"/>
      <c r="F46" s="444">
        <v>16</v>
      </c>
      <c r="G46" s="445"/>
      <c r="H46" s="446"/>
      <c r="I46" s="446"/>
      <c r="J46" s="11"/>
      <c r="K46" s="117"/>
      <c r="L46" s="11"/>
      <c r="M46" s="118"/>
    </row>
    <row r="47" spans="1:13">
      <c r="A47" s="452"/>
      <c r="B47" s="427"/>
      <c r="C47" s="6"/>
      <c r="D47" s="11"/>
      <c r="E47" s="117"/>
      <c r="F47" s="11"/>
      <c r="G47" s="117"/>
      <c r="H47" s="11"/>
      <c r="I47" s="117"/>
      <c r="J47" s="11"/>
      <c r="K47" s="117"/>
      <c r="L47" s="11"/>
      <c r="M47" s="118"/>
    </row>
    <row r="48" spans="1:13" ht="18" customHeight="1">
      <c r="A48" s="452"/>
      <c r="B48" s="426" t="s">
        <v>173</v>
      </c>
      <c r="C48" s="56"/>
      <c r="D48" s="56"/>
      <c r="E48" s="56"/>
      <c r="F48" s="56"/>
      <c r="G48" s="56"/>
      <c r="H48" s="56"/>
      <c r="I48" s="56"/>
      <c r="J48" s="56"/>
      <c r="K48" s="56"/>
      <c r="M48" s="65"/>
    </row>
    <row r="49" spans="1:13">
      <c r="A49" s="452"/>
      <c r="B49" s="427"/>
      <c r="D49" s="57" t="s">
        <v>174</v>
      </c>
      <c r="E49" s="58" t="s">
        <v>107</v>
      </c>
      <c r="F49" s="447" t="s">
        <v>181</v>
      </c>
      <c r="G49" s="420"/>
      <c r="H49" s="7"/>
      <c r="I49" s="77" t="s">
        <v>127</v>
      </c>
      <c r="J49" s="59"/>
      <c r="K49" s="59"/>
      <c r="M49" s="65"/>
    </row>
    <row r="50" spans="1:13">
      <c r="A50" s="452"/>
      <c r="B50" s="427"/>
      <c r="D50" s="60"/>
      <c r="E50" s="32" t="s">
        <v>233</v>
      </c>
      <c r="F50" s="447"/>
      <c r="G50" s="421"/>
      <c r="H50" s="38"/>
      <c r="I50" s="422"/>
      <c r="J50" s="422"/>
      <c r="K50" s="61"/>
      <c r="M50" s="65"/>
    </row>
    <row r="51" spans="1:13">
      <c r="A51" s="452"/>
      <c r="B51" s="428"/>
      <c r="C51" s="62"/>
      <c r="D51" s="62"/>
      <c r="E51" s="62"/>
      <c r="F51" s="62"/>
      <c r="G51" s="62"/>
      <c r="H51" s="62"/>
      <c r="I51" s="62"/>
      <c r="J51" s="62"/>
      <c r="K51" s="62"/>
      <c r="M51" s="65"/>
    </row>
    <row r="52" spans="1:13" ht="28.5" customHeight="1">
      <c r="A52" s="452"/>
      <c r="B52" s="69" t="s">
        <v>140</v>
      </c>
      <c r="C52" s="432"/>
      <c r="D52" s="433"/>
      <c r="E52" s="433"/>
      <c r="F52" s="433"/>
      <c r="G52" s="433"/>
      <c r="H52" s="433"/>
      <c r="I52" s="433"/>
      <c r="J52" s="433"/>
      <c r="K52" s="433"/>
      <c r="L52" s="433"/>
      <c r="M52" s="434"/>
    </row>
    <row r="53" spans="1:13">
      <c r="A53" s="452"/>
      <c r="B53" s="69" t="s">
        <v>141</v>
      </c>
      <c r="C53" s="415" t="s">
        <v>325</v>
      </c>
      <c r="D53" s="416"/>
      <c r="E53" s="416"/>
      <c r="F53" s="416"/>
      <c r="G53" s="416"/>
      <c r="H53" s="416"/>
      <c r="I53" s="416"/>
      <c r="J53" s="416"/>
      <c r="K53" s="416"/>
      <c r="L53" s="416"/>
      <c r="M53" s="417"/>
    </row>
    <row r="54" spans="1:13">
      <c r="A54" s="452"/>
      <c r="B54" s="69" t="s">
        <v>142</v>
      </c>
      <c r="C54" s="13" t="s">
        <v>247</v>
      </c>
      <c r="D54" s="13"/>
      <c r="E54" s="13"/>
      <c r="F54" s="13"/>
      <c r="G54" s="13"/>
      <c r="H54" s="13"/>
      <c r="I54" s="13"/>
      <c r="J54" s="13"/>
      <c r="K54" s="13"/>
      <c r="L54" s="13"/>
      <c r="M54" s="14"/>
    </row>
    <row r="55" spans="1:13" ht="31" customHeight="1">
      <c r="A55" s="452"/>
      <c r="B55" s="69" t="s">
        <v>143</v>
      </c>
      <c r="C55" s="432">
        <v>2019</v>
      </c>
      <c r="D55" s="433"/>
      <c r="E55" s="433"/>
      <c r="F55" s="433"/>
      <c r="G55" s="433"/>
      <c r="H55" s="433"/>
      <c r="I55" s="433"/>
      <c r="J55" s="433"/>
      <c r="K55" s="433"/>
      <c r="L55" s="433"/>
      <c r="M55" s="434"/>
    </row>
    <row r="56" spans="1:13" ht="15.75" customHeight="1">
      <c r="A56" s="435" t="s">
        <v>185</v>
      </c>
      <c r="B56" s="70" t="s">
        <v>144</v>
      </c>
      <c r="C56" s="438" t="s">
        <v>242</v>
      </c>
      <c r="D56" s="438"/>
      <c r="E56" s="438"/>
      <c r="F56" s="438"/>
      <c r="G56" s="438"/>
      <c r="H56" s="438"/>
      <c r="I56" s="438"/>
      <c r="J56" s="438"/>
      <c r="K56" s="438"/>
      <c r="L56" s="438"/>
      <c r="M56" s="439"/>
    </row>
    <row r="57" spans="1:13" ht="15.65" customHeight="1">
      <c r="A57" s="436"/>
      <c r="B57" s="70" t="s">
        <v>145</v>
      </c>
      <c r="C57" s="438" t="s">
        <v>219</v>
      </c>
      <c r="D57" s="438"/>
      <c r="E57" s="438"/>
      <c r="F57" s="438"/>
      <c r="G57" s="438"/>
      <c r="H57" s="438"/>
      <c r="I57" s="438"/>
      <c r="J57" s="438"/>
      <c r="K57" s="438"/>
      <c r="L57" s="438"/>
      <c r="M57" s="439"/>
    </row>
    <row r="58" spans="1:13" ht="15.65" customHeight="1">
      <c r="A58" s="436"/>
      <c r="B58" s="70" t="s">
        <v>146</v>
      </c>
      <c r="C58" s="438" t="s">
        <v>41</v>
      </c>
      <c r="D58" s="438"/>
      <c r="E58" s="438"/>
      <c r="F58" s="438"/>
      <c r="G58" s="438"/>
      <c r="H58" s="438"/>
      <c r="I58" s="438"/>
      <c r="J58" s="438"/>
      <c r="K58" s="438"/>
      <c r="L58" s="438"/>
      <c r="M58" s="439"/>
    </row>
    <row r="59" spans="1:13" ht="15.75" customHeight="1">
      <c r="A59" s="436"/>
      <c r="B59" s="71" t="s">
        <v>147</v>
      </c>
      <c r="C59" s="438" t="s">
        <v>206</v>
      </c>
      <c r="D59" s="438"/>
      <c r="E59" s="438"/>
      <c r="F59" s="438"/>
      <c r="G59" s="438"/>
      <c r="H59" s="438"/>
      <c r="I59" s="438"/>
      <c r="J59" s="438"/>
      <c r="K59" s="438"/>
      <c r="L59" s="438"/>
      <c r="M59" s="439"/>
    </row>
    <row r="60" spans="1:13" ht="15.75" customHeight="1">
      <c r="A60" s="436"/>
      <c r="B60" s="70" t="s">
        <v>148</v>
      </c>
      <c r="C60" s="440" t="s">
        <v>208</v>
      </c>
      <c r="D60" s="438"/>
      <c r="E60" s="438"/>
      <c r="F60" s="438"/>
      <c r="G60" s="438"/>
      <c r="H60" s="438"/>
      <c r="I60" s="438"/>
      <c r="J60" s="438"/>
      <c r="K60" s="438"/>
      <c r="L60" s="438"/>
      <c r="M60" s="439"/>
    </row>
    <row r="61" spans="1:13" ht="16" customHeight="1" thickBot="1">
      <c r="A61" s="437"/>
      <c r="B61" s="70" t="s">
        <v>149</v>
      </c>
      <c r="C61" s="438" t="s">
        <v>216</v>
      </c>
      <c r="D61" s="438"/>
      <c r="E61" s="438"/>
      <c r="F61" s="438"/>
      <c r="G61" s="438"/>
      <c r="H61" s="438"/>
      <c r="I61" s="438"/>
      <c r="J61" s="438"/>
      <c r="K61" s="438"/>
      <c r="L61" s="438"/>
      <c r="M61" s="439"/>
    </row>
    <row r="62" spans="1:13" ht="15.75" customHeight="1">
      <c r="A62" s="435" t="s">
        <v>191</v>
      </c>
      <c r="B62" s="72" t="s">
        <v>177</v>
      </c>
      <c r="C62" s="438" t="s">
        <v>1499</v>
      </c>
      <c r="D62" s="438"/>
      <c r="E62" s="438"/>
      <c r="F62" s="438"/>
      <c r="G62" s="438"/>
      <c r="H62" s="438"/>
      <c r="I62" s="438"/>
      <c r="J62" s="438"/>
      <c r="K62" s="438"/>
      <c r="L62" s="438"/>
      <c r="M62" s="439"/>
    </row>
    <row r="63" spans="1:13" ht="30" customHeight="1">
      <c r="A63" s="436"/>
      <c r="B63" s="72" t="s">
        <v>178</v>
      </c>
      <c r="C63" s="438" t="s">
        <v>576</v>
      </c>
      <c r="D63" s="438"/>
      <c r="E63" s="438"/>
      <c r="F63" s="438"/>
      <c r="G63" s="438"/>
      <c r="H63" s="438"/>
      <c r="I63" s="438"/>
      <c r="J63" s="438"/>
      <c r="K63" s="438"/>
      <c r="L63" s="438"/>
      <c r="M63" s="439"/>
    </row>
    <row r="64" spans="1:13" ht="30" customHeight="1" thickBot="1">
      <c r="A64" s="436"/>
      <c r="B64" s="73" t="s">
        <v>6</v>
      </c>
      <c r="C64" s="438" t="s">
        <v>265</v>
      </c>
      <c r="D64" s="438"/>
      <c r="E64" s="438"/>
      <c r="F64" s="438"/>
      <c r="G64" s="438"/>
      <c r="H64" s="438"/>
      <c r="I64" s="438"/>
      <c r="J64" s="438"/>
      <c r="K64" s="438"/>
      <c r="L64" s="438"/>
      <c r="M64" s="439"/>
    </row>
    <row r="65" spans="1:13" ht="16" thickBot="1">
      <c r="A65" s="87" t="s">
        <v>150</v>
      </c>
      <c r="B65" s="74"/>
      <c r="C65" s="448" t="s">
        <v>151</v>
      </c>
      <c r="D65" s="449"/>
      <c r="E65" s="449"/>
      <c r="F65" s="449"/>
      <c r="G65" s="449"/>
      <c r="H65" s="449"/>
      <c r="I65" s="449"/>
      <c r="J65" s="449"/>
      <c r="K65" s="449"/>
      <c r="L65" s="449"/>
      <c r="M65" s="450"/>
    </row>
  </sheetData>
  <mergeCells count="67">
    <mergeCell ref="A62:A64"/>
    <mergeCell ref="C62:M62"/>
    <mergeCell ref="C63:M63"/>
    <mergeCell ref="C64:M64"/>
    <mergeCell ref="C65:M65"/>
    <mergeCell ref="A56:A61"/>
    <mergeCell ref="C56:M56"/>
    <mergeCell ref="C57:M57"/>
    <mergeCell ref="C58:M58"/>
    <mergeCell ref="C59:M59"/>
    <mergeCell ref="C60:M60"/>
    <mergeCell ref="C61:M61"/>
    <mergeCell ref="A2:A19"/>
    <mergeCell ref="C2:M2"/>
    <mergeCell ref="C3:M3"/>
    <mergeCell ref="B8:B10"/>
    <mergeCell ref="C9:D9"/>
    <mergeCell ref="C17:M17"/>
    <mergeCell ref="C18:M18"/>
    <mergeCell ref="C16:D16"/>
    <mergeCell ref="F16:G16"/>
    <mergeCell ref="I16:J16"/>
    <mergeCell ref="L16:M16"/>
    <mergeCell ref="L15:M15"/>
    <mergeCell ref="C12:D12"/>
    <mergeCell ref="F12:G12"/>
    <mergeCell ref="I12:J12"/>
    <mergeCell ref="L12:M12"/>
    <mergeCell ref="C53:M53"/>
    <mergeCell ref="A20:A55"/>
    <mergeCell ref="C21:M21"/>
    <mergeCell ref="B22:B27"/>
    <mergeCell ref="B28:B31"/>
    <mergeCell ref="J33:L33"/>
    <mergeCell ref="B35:B37"/>
    <mergeCell ref="B38:B47"/>
    <mergeCell ref="F46:G46"/>
    <mergeCell ref="H46:I46"/>
    <mergeCell ref="C55:M55"/>
    <mergeCell ref="B48:B51"/>
    <mergeCell ref="F49:F50"/>
    <mergeCell ref="G49:G50"/>
    <mergeCell ref="I50:J50"/>
    <mergeCell ref="C52:M52"/>
    <mergeCell ref="C11:D11"/>
    <mergeCell ref="F11:G11"/>
    <mergeCell ref="I11:J11"/>
    <mergeCell ref="L13:M13"/>
    <mergeCell ref="F15:G15"/>
    <mergeCell ref="I15:J15"/>
    <mergeCell ref="L11:M11"/>
    <mergeCell ref="C13:D13"/>
    <mergeCell ref="F13:G13"/>
    <mergeCell ref="I13:J13"/>
    <mergeCell ref="C14:D14"/>
    <mergeCell ref="F14:G14"/>
    <mergeCell ref="I14:J14"/>
    <mergeCell ref="L14:M14"/>
    <mergeCell ref="C15:D15"/>
    <mergeCell ref="F4:G4"/>
    <mergeCell ref="F9:G9"/>
    <mergeCell ref="I9:J9"/>
    <mergeCell ref="L9:M9"/>
    <mergeCell ref="C10:D10"/>
    <mergeCell ref="F10:G10"/>
    <mergeCell ref="I10:J10"/>
    <mergeCell ref="L10:M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20"/>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9"/>
    <dataValidation allowBlank="1" showInputMessage="1" showErrorMessage="1" prompt="Identifique el ODS a que le apunta el indicador de producto. Seleccione de la lista desplegable._x000a_" sqref="B19"/>
  </dataValidations>
  <hyperlinks>
    <hyperlink ref="C60"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38585"/>
  </sheetPr>
  <dimension ref="A1:M59"/>
  <sheetViews>
    <sheetView topLeftCell="A7"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1439</v>
      </c>
      <c r="C1" s="89"/>
      <c r="D1" s="89"/>
      <c r="E1" s="89"/>
      <c r="F1" s="89"/>
      <c r="G1" s="89"/>
      <c r="H1" s="89"/>
      <c r="I1" s="89"/>
      <c r="J1" s="89"/>
      <c r="K1" s="89"/>
      <c r="L1" s="89"/>
      <c r="M1" s="90"/>
    </row>
    <row r="2" spans="1:13" ht="22" customHeight="1">
      <c r="A2" s="457" t="s">
        <v>152</v>
      </c>
      <c r="B2" s="68" t="s">
        <v>113</v>
      </c>
      <c r="C2" s="432" t="str">
        <f>'Plan de acción'!AB44</f>
        <v>Número de interacciones de la ciudadanía con la Red CADE</v>
      </c>
      <c r="D2" s="433"/>
      <c r="E2" s="433"/>
      <c r="F2" s="433"/>
      <c r="G2" s="433"/>
      <c r="H2" s="433"/>
      <c r="I2" s="433"/>
      <c r="J2" s="433"/>
      <c r="K2" s="433"/>
      <c r="L2" s="433"/>
      <c r="M2" s="434"/>
    </row>
    <row r="3" spans="1:13" ht="40" customHeight="1">
      <c r="A3" s="458"/>
      <c r="B3" s="69" t="s">
        <v>231</v>
      </c>
      <c r="C3" s="460" t="s">
        <v>1438</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232</v>
      </c>
      <c r="D11" s="464"/>
      <c r="E11" s="464"/>
      <c r="F11" s="464"/>
      <c r="G11" s="464"/>
      <c r="H11" s="464"/>
      <c r="I11" s="464"/>
      <c r="J11" s="464"/>
      <c r="K11" s="464"/>
      <c r="L11" s="464"/>
      <c r="M11" s="465"/>
    </row>
    <row r="12" spans="1:13" ht="75.650000000000006" customHeight="1">
      <c r="A12" s="458"/>
      <c r="B12" s="69" t="s">
        <v>229</v>
      </c>
      <c r="C12" s="466" t="s">
        <v>1438</v>
      </c>
      <c r="D12" s="430"/>
      <c r="E12" s="430"/>
      <c r="F12" s="430"/>
      <c r="G12" s="430"/>
      <c r="H12" s="430"/>
      <c r="I12" s="430"/>
      <c r="J12" s="430"/>
      <c r="K12" s="430"/>
      <c r="L12" s="430"/>
      <c r="M12" s="467"/>
    </row>
    <row r="13" spans="1:13">
      <c r="A13" s="459"/>
      <c r="B13" s="302" t="s">
        <v>1763</v>
      </c>
      <c r="C13" s="304" t="str">
        <f>'Plan de acción'!AD44</f>
        <v>No Aplica</v>
      </c>
      <c r="D13" s="37"/>
      <c r="E13" s="306" t="s">
        <v>1535</v>
      </c>
      <c r="F13" s="38" t="str">
        <f>'Plan de acción'!AE44</f>
        <v>No Aplica</v>
      </c>
      <c r="G13" s="38"/>
      <c r="H13" s="38"/>
      <c r="I13" s="38"/>
      <c r="J13" s="38"/>
      <c r="K13" s="38"/>
      <c r="M13" s="65"/>
    </row>
    <row r="14" spans="1:13">
      <c r="A14" s="451" t="s">
        <v>114</v>
      </c>
      <c r="B14" s="69" t="s">
        <v>1613</v>
      </c>
      <c r="C14" s="124" t="str">
        <f>'Plan de acción'!AF44</f>
        <v>No Aplica</v>
      </c>
      <c r="D14" s="80"/>
      <c r="E14" s="80"/>
      <c r="F14" s="80"/>
      <c r="G14" s="80"/>
      <c r="H14" s="80"/>
      <c r="I14" s="80"/>
      <c r="J14" s="80"/>
      <c r="K14" s="80"/>
      <c r="M14" s="65"/>
    </row>
    <row r="15" spans="1:13" ht="49" customHeight="1">
      <c r="A15" s="452"/>
      <c r="B15" s="69" t="s">
        <v>115</v>
      </c>
      <c r="C15" s="453" t="str">
        <f>'Plan de acción'!AC44</f>
        <v>Sumatoria de visitas al canal presencial + sumatoria de llamadas y servicios IVR atendidos en la Línea 195 + sumatoria de consultas de la Guía de Trámites y Servicios + sumatoria de consultas al Portal Bogotá +sumatoria de peticiones registradas en Bogotá Te Escucha - SDQS</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234</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t="s">
        <v>233</v>
      </c>
      <c r="E23" s="38"/>
      <c r="F23" s="29" t="s">
        <v>166</v>
      </c>
      <c r="G23" s="32"/>
      <c r="H23" s="38"/>
      <c r="I23" s="29" t="s">
        <v>167</v>
      </c>
      <c r="J23" s="32"/>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30624689</v>
      </c>
      <c r="E27" s="38"/>
      <c r="F27" s="46" t="s">
        <v>130</v>
      </c>
      <c r="G27" s="33">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48">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t="s">
        <v>133</v>
      </c>
      <c r="E33" s="7"/>
      <c r="F33" s="7" t="s">
        <v>134</v>
      </c>
      <c r="G33" s="7"/>
      <c r="H33" s="8" t="s">
        <v>135</v>
      </c>
      <c r="I33" s="8"/>
      <c r="J33" s="8" t="s">
        <v>136</v>
      </c>
      <c r="K33" s="7"/>
      <c r="L33" s="7" t="s">
        <v>137</v>
      </c>
      <c r="M33" s="55"/>
    </row>
    <row r="34" spans="1:13">
      <c r="A34" s="452"/>
      <c r="B34" s="427"/>
      <c r="C34" s="6"/>
      <c r="D34" s="102">
        <v>32666334.933333337</v>
      </c>
      <c r="E34" s="10"/>
      <c r="F34" s="103">
        <v>33687157.900000006</v>
      </c>
      <c r="G34" s="10"/>
      <c r="H34" s="103">
        <v>33976263.162500009</v>
      </c>
      <c r="I34" s="10"/>
      <c r="J34" s="103">
        <v>34265368.425000012</v>
      </c>
      <c r="L34" s="103">
        <v>34554473.687500015</v>
      </c>
      <c r="M34" s="118"/>
    </row>
    <row r="35" spans="1:13">
      <c r="A35" s="452"/>
      <c r="B35" s="427"/>
      <c r="C35" s="6"/>
      <c r="D35" s="7" t="s">
        <v>138</v>
      </c>
      <c r="E35" s="7"/>
      <c r="F35" s="7" t="s">
        <v>139</v>
      </c>
      <c r="G35" s="7"/>
      <c r="H35" s="8" t="s">
        <v>156</v>
      </c>
      <c r="I35" s="8"/>
      <c r="J35" s="8" t="s">
        <v>162</v>
      </c>
      <c r="K35" s="7"/>
      <c r="L35" s="7" t="s">
        <v>157</v>
      </c>
      <c r="M35" s="27"/>
    </row>
    <row r="36" spans="1:13">
      <c r="A36" s="452"/>
      <c r="B36" s="427"/>
      <c r="C36" s="6"/>
      <c r="D36" s="103">
        <v>34843578.950000018</v>
      </c>
      <c r="E36" s="10"/>
      <c r="F36" s="103">
        <v>35132684.212500021</v>
      </c>
      <c r="G36" s="10"/>
      <c r="H36" s="103">
        <v>35421789.475000024</v>
      </c>
      <c r="I36" s="10"/>
      <c r="J36" s="103">
        <v>35710894.737500027</v>
      </c>
      <c r="L36" s="102">
        <v>36000000</v>
      </c>
      <c r="M36" s="118"/>
    </row>
    <row r="37" spans="1:13">
      <c r="A37" s="452"/>
      <c r="B37" s="427"/>
      <c r="C37" s="6"/>
      <c r="D37" s="7" t="s">
        <v>158</v>
      </c>
      <c r="E37" s="7"/>
      <c r="F37" s="7" t="s">
        <v>159</v>
      </c>
      <c r="G37" s="7"/>
      <c r="H37" s="8" t="s">
        <v>160</v>
      </c>
      <c r="I37" s="8"/>
      <c r="J37" s="8" t="s">
        <v>161</v>
      </c>
      <c r="K37" s="7"/>
      <c r="L37" s="7" t="s">
        <v>163</v>
      </c>
      <c r="M37" s="27"/>
    </row>
    <row r="38" spans="1:13">
      <c r="A38" s="452"/>
      <c r="B38" s="427"/>
      <c r="C38" s="6"/>
      <c r="D38" s="121"/>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76">
        <v>36000000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238</v>
      </c>
      <c r="D46" s="433"/>
      <c r="E46" s="433"/>
      <c r="F46" s="433"/>
      <c r="G46" s="433"/>
      <c r="H46" s="433"/>
      <c r="I46" s="433"/>
      <c r="J46" s="433"/>
      <c r="K46" s="433"/>
      <c r="L46" s="433"/>
      <c r="M46" s="434"/>
    </row>
    <row r="47" spans="1:13">
      <c r="A47" s="452"/>
      <c r="B47" s="69" t="s">
        <v>141</v>
      </c>
      <c r="C47" s="432" t="s">
        <v>236</v>
      </c>
      <c r="D47" s="433"/>
      <c r="E47" s="433"/>
      <c r="F47" s="433"/>
      <c r="G47" s="433"/>
      <c r="H47" s="433"/>
      <c r="I47" s="433"/>
      <c r="J47" s="433"/>
      <c r="K47" s="433"/>
      <c r="L47" s="433"/>
      <c r="M47" s="434"/>
    </row>
    <row r="48" spans="1:13">
      <c r="A48" s="452"/>
      <c r="B48" s="69" t="s">
        <v>142</v>
      </c>
      <c r="C48" s="13" t="s">
        <v>237</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1435</v>
      </c>
      <c r="D50" s="438"/>
      <c r="E50" s="438"/>
      <c r="F50" s="438"/>
      <c r="G50" s="438"/>
      <c r="H50" s="438"/>
      <c r="I50" s="438"/>
      <c r="J50" s="438"/>
      <c r="K50" s="438"/>
      <c r="L50" s="438"/>
      <c r="M50" s="439"/>
    </row>
    <row r="51" spans="1:13">
      <c r="A51" s="436"/>
      <c r="B51" s="70" t="s">
        <v>145</v>
      </c>
      <c r="C51" s="438" t="s">
        <v>220</v>
      </c>
      <c r="D51" s="438"/>
      <c r="E51" s="438"/>
      <c r="F51" s="438"/>
      <c r="G51" s="438"/>
      <c r="H51" s="438"/>
      <c r="I51" s="438"/>
      <c r="J51" s="438"/>
      <c r="K51" s="438"/>
      <c r="L51" s="438"/>
      <c r="M51" s="439"/>
    </row>
    <row r="52" spans="1:13">
      <c r="A52" s="436"/>
      <c r="B52" s="70" t="s">
        <v>146</v>
      </c>
      <c r="C52" s="438" t="s">
        <v>41</v>
      </c>
      <c r="D52" s="438"/>
      <c r="E52" s="438"/>
      <c r="F52" s="438"/>
      <c r="G52" s="438"/>
      <c r="H52" s="438"/>
      <c r="I52" s="438"/>
      <c r="J52" s="438"/>
      <c r="K52" s="438"/>
      <c r="L52" s="438"/>
      <c r="M52" s="439"/>
    </row>
    <row r="53" spans="1:13" ht="15.75" customHeight="1">
      <c r="A53" s="436"/>
      <c r="B53" s="71" t="s">
        <v>147</v>
      </c>
      <c r="C53" s="438" t="s">
        <v>211</v>
      </c>
      <c r="D53" s="438"/>
      <c r="E53" s="438"/>
      <c r="F53" s="438"/>
      <c r="G53" s="438"/>
      <c r="H53" s="438"/>
      <c r="I53" s="438"/>
      <c r="J53" s="438"/>
      <c r="K53" s="438"/>
      <c r="L53" s="438"/>
      <c r="M53" s="439"/>
    </row>
    <row r="54" spans="1:13" ht="15.75" customHeight="1">
      <c r="A54" s="436"/>
      <c r="B54" s="70" t="s">
        <v>148</v>
      </c>
      <c r="C54" s="440" t="s">
        <v>1427</v>
      </c>
      <c r="D54" s="438"/>
      <c r="E54" s="438"/>
      <c r="F54" s="438"/>
      <c r="G54" s="438"/>
      <c r="H54" s="438"/>
      <c r="I54" s="438"/>
      <c r="J54" s="438"/>
      <c r="K54" s="438"/>
      <c r="L54" s="438"/>
      <c r="M54" s="439"/>
    </row>
    <row r="55" spans="1:13" ht="16"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C59:M59"/>
    <mergeCell ref="C2:M2"/>
    <mergeCell ref="C3:M3"/>
    <mergeCell ref="C54:M54"/>
    <mergeCell ref="C55:M55"/>
    <mergeCell ref="I9:J9"/>
    <mergeCell ref="I10:J10"/>
    <mergeCell ref="C11:M11"/>
    <mergeCell ref="C12:M12"/>
    <mergeCell ref="C46:M46"/>
    <mergeCell ref="C47:M47"/>
    <mergeCell ref="C49:M49"/>
    <mergeCell ref="A56:A58"/>
    <mergeCell ref="C56:M56"/>
    <mergeCell ref="C57:M57"/>
    <mergeCell ref="C58:M58"/>
    <mergeCell ref="H40:I40"/>
    <mergeCell ref="B42:B45"/>
    <mergeCell ref="F43:F44"/>
    <mergeCell ref="G43:G44"/>
    <mergeCell ref="I44:J44"/>
    <mergeCell ref="A50:A55"/>
    <mergeCell ref="C50:M50"/>
    <mergeCell ref="C51:M51"/>
    <mergeCell ref="C52:M52"/>
    <mergeCell ref="C53:M53"/>
    <mergeCell ref="A14:A49"/>
    <mergeCell ref="B16:B21"/>
    <mergeCell ref="B22:B25"/>
    <mergeCell ref="B29:B31"/>
    <mergeCell ref="B32:B41"/>
    <mergeCell ref="F40:G40"/>
    <mergeCell ref="A2:A13"/>
    <mergeCell ref="B8:B10"/>
    <mergeCell ref="C9:D9"/>
    <mergeCell ref="F9:G9"/>
    <mergeCell ref="C10:D10"/>
    <mergeCell ref="F10:G10"/>
    <mergeCell ref="C15:M15"/>
    <mergeCell ref="J27:L27"/>
    <mergeCell ref="F4:G4"/>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13" zoomScale="80" zoomScaleNormal="80" workbookViewId="0">
      <selection activeCell="C12" sqref="C12:M12"/>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1489</v>
      </c>
      <c r="C1" s="89"/>
      <c r="D1" s="89"/>
      <c r="E1" s="89"/>
      <c r="F1" s="89"/>
      <c r="G1" s="89"/>
      <c r="H1" s="89"/>
      <c r="I1" s="89"/>
      <c r="J1" s="89"/>
      <c r="K1" s="89"/>
      <c r="L1" s="89"/>
      <c r="M1" s="90"/>
    </row>
    <row r="2" spans="1:13" ht="22" customHeight="1">
      <c r="A2" s="457" t="s">
        <v>152</v>
      </c>
      <c r="B2" s="68" t="s">
        <v>113</v>
      </c>
      <c r="C2" s="432" t="str">
        <f>'Plan de acción'!AB45</f>
        <v>Número de campañas comunicacionales de cualificación del ciudadano elaboradas</v>
      </c>
      <c r="D2" s="433"/>
      <c r="E2" s="433"/>
      <c r="F2" s="433"/>
      <c r="G2" s="433"/>
      <c r="H2" s="433"/>
      <c r="I2" s="433"/>
      <c r="J2" s="433"/>
      <c r="K2" s="433"/>
      <c r="L2" s="433"/>
      <c r="M2" s="434"/>
    </row>
    <row r="3" spans="1:13" ht="40" customHeight="1">
      <c r="A3" s="458"/>
      <c r="B3" s="69" t="s">
        <v>231</v>
      </c>
      <c r="C3" s="460" t="s">
        <v>1444</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340</v>
      </c>
      <c r="D11" s="464"/>
      <c r="E11" s="464"/>
      <c r="F11" s="464"/>
      <c r="G11" s="464"/>
      <c r="H11" s="464"/>
      <c r="I11" s="464"/>
      <c r="J11" s="464"/>
      <c r="K11" s="464"/>
      <c r="L11" s="464"/>
      <c r="M11" s="465"/>
    </row>
    <row r="12" spans="1:13" ht="75.650000000000006" customHeight="1">
      <c r="A12" s="458"/>
      <c r="B12" s="69" t="s">
        <v>229</v>
      </c>
      <c r="C12" s="466" t="s">
        <v>1784</v>
      </c>
      <c r="D12" s="430"/>
      <c r="E12" s="430"/>
      <c r="F12" s="430"/>
      <c r="G12" s="430"/>
      <c r="H12" s="430"/>
      <c r="I12" s="430"/>
      <c r="J12" s="430"/>
      <c r="K12" s="430"/>
      <c r="L12" s="430"/>
      <c r="M12" s="467"/>
    </row>
    <row r="13" spans="1:13">
      <c r="A13" s="459"/>
      <c r="B13" s="302" t="s">
        <v>1763</v>
      </c>
      <c r="C13" s="304" t="str">
        <f>'Plan de acción'!AD45</f>
        <v>No Aplica</v>
      </c>
      <c r="D13" s="37"/>
      <c r="E13" s="306" t="s">
        <v>1535</v>
      </c>
      <c r="F13" s="38" t="str">
        <f>'Plan de acción'!AE45</f>
        <v>No Aplica</v>
      </c>
      <c r="G13" s="38"/>
      <c r="H13" s="38"/>
      <c r="I13" s="38"/>
      <c r="J13" s="38"/>
      <c r="K13" s="38"/>
      <c r="M13" s="65"/>
    </row>
    <row r="14" spans="1:13">
      <c r="A14" s="451" t="s">
        <v>114</v>
      </c>
      <c r="B14" s="69" t="s">
        <v>1613</v>
      </c>
      <c r="C14" s="124" t="str">
        <f>'Plan de acción'!AF45</f>
        <v>No Aplica</v>
      </c>
      <c r="D14" s="80"/>
      <c r="E14" s="80"/>
      <c r="F14" s="80"/>
      <c r="G14" s="80"/>
      <c r="H14" s="80"/>
      <c r="I14" s="80"/>
      <c r="J14" s="80"/>
      <c r="K14" s="80"/>
      <c r="M14" s="65"/>
    </row>
    <row r="15" spans="1:13" ht="49" customHeight="1">
      <c r="A15" s="452"/>
      <c r="B15" s="69" t="s">
        <v>115</v>
      </c>
      <c r="C15" s="453" t="str">
        <f>'Plan de acción'!AC45</f>
        <v>Sumatoria de campañas comunicacionales diseñadas para fortalecer el conocimiento de la ciudadanía frente a los canales de atención, tramites y servicios ofertados</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341</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97">
        <v>3</v>
      </c>
      <c r="E34" s="10"/>
      <c r="F34" s="97">
        <v>4</v>
      </c>
      <c r="G34" s="10"/>
      <c r="H34" s="97">
        <v>4</v>
      </c>
      <c r="I34" s="10"/>
      <c r="J34" s="97">
        <v>4</v>
      </c>
      <c r="L34" s="97">
        <v>4</v>
      </c>
      <c r="M34" s="118"/>
    </row>
    <row r="35" spans="1:13">
      <c r="A35" s="452"/>
      <c r="B35" s="427"/>
      <c r="C35" s="6"/>
      <c r="D35" s="7">
        <v>2024</v>
      </c>
      <c r="E35" s="7"/>
      <c r="F35" s="8">
        <v>2025</v>
      </c>
      <c r="G35" s="8"/>
      <c r="H35" s="8">
        <v>2026</v>
      </c>
      <c r="I35" s="7"/>
      <c r="J35" s="7">
        <v>2027</v>
      </c>
      <c r="L35" s="7">
        <v>2028</v>
      </c>
      <c r="M35" s="27"/>
    </row>
    <row r="36" spans="1:13">
      <c r="A36" s="452"/>
      <c r="B36" s="427"/>
      <c r="C36" s="6"/>
      <c r="D36" s="97">
        <v>4</v>
      </c>
      <c r="E36" s="10"/>
      <c r="F36" s="97">
        <v>4</v>
      </c>
      <c r="G36" s="10"/>
      <c r="H36" s="97">
        <v>4</v>
      </c>
      <c r="I36" s="10"/>
      <c r="J36" s="97">
        <v>4</v>
      </c>
      <c r="L36" s="97">
        <v>4</v>
      </c>
      <c r="M36" s="118"/>
    </row>
    <row r="37" spans="1:13">
      <c r="A37" s="452"/>
      <c r="B37" s="427"/>
      <c r="C37" s="6"/>
      <c r="E37" s="7"/>
      <c r="F37" s="7"/>
      <c r="G37" s="7"/>
      <c r="H37" s="8"/>
      <c r="I37" s="8"/>
      <c r="J37" s="8"/>
      <c r="K37" s="7"/>
      <c r="L37" s="7"/>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4</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342</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0"/>
  <sheetViews>
    <sheetView zoomScale="80" zoomScaleNormal="80" workbookViewId="0">
      <selection activeCell="C50" sqref="C49:M50"/>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1782</v>
      </c>
      <c r="C1" s="89"/>
      <c r="D1" s="89"/>
      <c r="E1" s="89"/>
      <c r="F1" s="89"/>
      <c r="G1" s="89"/>
      <c r="H1" s="89"/>
      <c r="I1" s="89"/>
      <c r="J1" s="89"/>
      <c r="K1" s="89"/>
      <c r="L1" s="89"/>
      <c r="M1" s="90"/>
    </row>
    <row r="2" spans="1:13" ht="22" customHeight="1">
      <c r="A2" s="457" t="s">
        <v>152</v>
      </c>
      <c r="B2" s="68" t="s">
        <v>113</v>
      </c>
      <c r="C2" s="432" t="str">
        <f>'Plan de acción'!Z46</f>
        <v>3.1.10 Entidades distritales que incluyen un capítulo de servicio a la ciudadanía es sus esquemas de rendición de cuentas</v>
      </c>
      <c r="D2" s="433"/>
      <c r="E2" s="433"/>
      <c r="F2" s="433"/>
      <c r="G2" s="433"/>
      <c r="H2" s="433"/>
      <c r="I2" s="433"/>
      <c r="J2" s="433"/>
      <c r="K2" s="433"/>
      <c r="L2" s="433"/>
      <c r="M2" s="434"/>
    </row>
    <row r="3" spans="1:13" ht="40" customHeight="1">
      <c r="A3" s="458"/>
      <c r="B3" s="69" t="s">
        <v>231</v>
      </c>
      <c r="C3" s="460" t="s">
        <v>1783</v>
      </c>
      <c r="D3" s="461"/>
      <c r="E3" s="461"/>
      <c r="F3" s="461"/>
      <c r="G3" s="461"/>
      <c r="H3" s="461"/>
      <c r="I3" s="461"/>
      <c r="J3" s="461"/>
      <c r="K3" s="461"/>
      <c r="L3" s="461"/>
      <c r="M3" s="462"/>
    </row>
    <row r="4" spans="1:13">
      <c r="A4" s="458"/>
      <c r="B4" s="282" t="s">
        <v>105</v>
      </c>
      <c r="C4" s="123" t="s">
        <v>107</v>
      </c>
      <c r="D4" s="287"/>
      <c r="E4" s="287"/>
      <c r="F4" s="411" t="s">
        <v>1759</v>
      </c>
      <c r="G4" s="412"/>
      <c r="H4" s="299"/>
      <c r="I4" s="287"/>
      <c r="J4" s="287"/>
      <c r="K4" s="287"/>
      <c r="L4" s="287"/>
      <c r="M4" s="288"/>
    </row>
    <row r="5" spans="1:13">
      <c r="A5" s="458"/>
      <c r="B5" s="78" t="s">
        <v>193</v>
      </c>
      <c r="C5" s="17"/>
      <c r="D5" s="17"/>
      <c r="E5" s="17"/>
      <c r="F5" s="17"/>
      <c r="G5" s="17"/>
      <c r="H5" s="17"/>
      <c r="I5" s="17"/>
      <c r="J5" s="17"/>
      <c r="K5" s="17"/>
      <c r="L5" s="17"/>
      <c r="M5" s="18"/>
    </row>
    <row r="6" spans="1:13">
      <c r="A6" s="458"/>
      <c r="B6" s="282"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81" t="s">
        <v>41</v>
      </c>
      <c r="D9" s="481"/>
      <c r="E9" s="292"/>
      <c r="F9" s="414" t="s">
        <v>44</v>
      </c>
      <c r="G9" s="414"/>
      <c r="H9" s="292"/>
      <c r="I9" s="414" t="s">
        <v>267</v>
      </c>
      <c r="J9" s="414"/>
      <c r="K9" s="292"/>
      <c r="L9" s="482" t="s">
        <v>273</v>
      </c>
      <c r="M9" s="483"/>
    </row>
    <row r="10" spans="1:13">
      <c r="A10" s="458"/>
      <c r="B10" s="428"/>
      <c r="C10" s="413" t="s">
        <v>176</v>
      </c>
      <c r="D10" s="413"/>
      <c r="E10" s="292"/>
      <c r="F10" s="413" t="s">
        <v>176</v>
      </c>
      <c r="G10" s="413"/>
      <c r="H10" s="292"/>
      <c r="I10" s="413" t="s">
        <v>176</v>
      </c>
      <c r="J10" s="413"/>
      <c r="K10" s="292"/>
      <c r="L10" s="479" t="s">
        <v>176</v>
      </c>
      <c r="M10" s="480"/>
    </row>
    <row r="11" spans="1:13">
      <c r="A11" s="458"/>
      <c r="B11" s="282"/>
      <c r="C11" s="414" t="s">
        <v>271</v>
      </c>
      <c r="D11" s="414"/>
      <c r="E11" s="292"/>
      <c r="F11" s="414" t="s">
        <v>269</v>
      </c>
      <c r="G11" s="414"/>
      <c r="H11" s="292"/>
      <c r="I11" s="414" t="s">
        <v>275</v>
      </c>
      <c r="J11" s="414"/>
      <c r="K11" s="292"/>
      <c r="L11" s="414" t="s">
        <v>280</v>
      </c>
      <c r="M11" s="478"/>
    </row>
    <row r="12" spans="1:13">
      <c r="A12" s="458"/>
      <c r="B12" s="282"/>
      <c r="C12" s="413" t="s">
        <v>176</v>
      </c>
      <c r="D12" s="413"/>
      <c r="E12" s="292"/>
      <c r="F12" s="413" t="s">
        <v>176</v>
      </c>
      <c r="G12" s="413"/>
      <c r="H12" s="292"/>
      <c r="I12" s="413" t="s">
        <v>176</v>
      </c>
      <c r="J12" s="413"/>
      <c r="K12" s="292"/>
      <c r="L12" s="479" t="s">
        <v>176</v>
      </c>
      <c r="M12" s="480"/>
    </row>
    <row r="13" spans="1:13">
      <c r="A13" s="458"/>
      <c r="B13" s="282"/>
      <c r="C13" s="413"/>
      <c r="D13" s="413"/>
      <c r="E13" s="279"/>
      <c r="F13" s="413"/>
      <c r="G13" s="413"/>
      <c r="H13" s="279"/>
      <c r="I13" s="413"/>
      <c r="J13" s="413"/>
      <c r="K13" s="279"/>
      <c r="L13" s="414"/>
      <c r="M13" s="478"/>
    </row>
    <row r="14" spans="1:13" ht="76" customHeight="1">
      <c r="A14" s="458"/>
      <c r="B14" s="69" t="s">
        <v>230</v>
      </c>
      <c r="C14" s="415" t="s">
        <v>1794</v>
      </c>
      <c r="D14" s="416"/>
      <c r="E14" s="416"/>
      <c r="F14" s="416"/>
      <c r="G14" s="416"/>
      <c r="H14" s="416"/>
      <c r="I14" s="416"/>
      <c r="J14" s="416"/>
      <c r="K14" s="416"/>
      <c r="L14" s="416"/>
      <c r="M14" s="417"/>
    </row>
    <row r="15" spans="1:13" ht="75.650000000000006" customHeight="1">
      <c r="A15" s="458"/>
      <c r="B15" s="69" t="s">
        <v>229</v>
      </c>
      <c r="C15" s="466" t="s">
        <v>1784</v>
      </c>
      <c r="D15" s="430"/>
      <c r="E15" s="430"/>
      <c r="F15" s="430"/>
      <c r="G15" s="430"/>
      <c r="H15" s="430"/>
      <c r="I15" s="430"/>
      <c r="J15" s="430"/>
      <c r="K15" s="430"/>
      <c r="L15" s="430"/>
      <c r="M15" s="467"/>
    </row>
    <row r="16" spans="1:13" ht="82.5" customHeight="1">
      <c r="A16" s="459"/>
      <c r="B16" s="302" t="s">
        <v>1763</v>
      </c>
      <c r="C16" s="304" t="str">
        <f>'Plan de acción'!AD46</f>
        <v>No Aplica</v>
      </c>
      <c r="D16" s="37"/>
      <c r="E16" s="306" t="s">
        <v>1535</v>
      </c>
      <c r="F16" s="37" t="str">
        <f>'Plan de acción'!AE46</f>
        <v>No Aplica</v>
      </c>
      <c r="G16" s="37"/>
      <c r="H16" s="37"/>
      <c r="I16" s="37"/>
      <c r="J16" s="37"/>
      <c r="K16" s="37"/>
      <c r="L16" s="37"/>
      <c r="M16" s="305"/>
    </row>
    <row r="17" spans="1:13">
      <c r="A17" s="451" t="s">
        <v>114</v>
      </c>
      <c r="B17" s="69" t="s">
        <v>1613</v>
      </c>
      <c r="C17" s="124" t="str">
        <f>'Plan de acción'!AF46</f>
        <v>No Aplica</v>
      </c>
      <c r="D17" s="291"/>
      <c r="E17" s="291"/>
      <c r="F17" s="291"/>
      <c r="G17" s="291"/>
      <c r="H17" s="291"/>
      <c r="I17" s="291"/>
      <c r="J17" s="291"/>
      <c r="K17" s="291"/>
      <c r="M17" s="65"/>
    </row>
    <row r="18" spans="1:13" ht="49" customHeight="1">
      <c r="A18" s="452"/>
      <c r="B18" s="69" t="s">
        <v>115</v>
      </c>
      <c r="C18" s="453" t="str">
        <f>'Plan de acción'!AC46</f>
        <v>Sumatoria de entidades que incluyen un capítulo de servicio a la ciudadanía es sus esquemas de rendición de cuenta</v>
      </c>
      <c r="D18" s="454"/>
      <c r="E18" s="454"/>
      <c r="F18" s="454"/>
      <c r="G18" s="454"/>
      <c r="H18" s="454"/>
      <c r="I18" s="454"/>
      <c r="J18" s="454"/>
      <c r="K18" s="454"/>
      <c r="L18" s="454"/>
      <c r="M18" s="455"/>
    </row>
    <row r="19" spans="1:13" ht="8.25" customHeight="1">
      <c r="A19" s="452"/>
      <c r="B19" s="426" t="s">
        <v>116</v>
      </c>
      <c r="C19" s="66"/>
      <c r="D19" s="24"/>
      <c r="E19" s="24"/>
      <c r="F19" s="24"/>
      <c r="G19" s="24"/>
      <c r="H19" s="24"/>
      <c r="I19" s="24"/>
      <c r="J19" s="24"/>
      <c r="K19" s="24"/>
      <c r="L19" s="24"/>
      <c r="M19" s="25"/>
    </row>
    <row r="20" spans="1:13" ht="9" customHeight="1">
      <c r="A20" s="452"/>
      <c r="B20" s="427"/>
      <c r="C20" s="64"/>
      <c r="D20" s="26"/>
      <c r="E20" s="5"/>
      <c r="F20" s="26"/>
      <c r="G20" s="5"/>
      <c r="H20" s="26"/>
      <c r="I20" s="5"/>
      <c r="J20" s="26"/>
      <c r="K20" s="5"/>
      <c r="L20" s="5"/>
      <c r="M20" s="27"/>
    </row>
    <row r="21" spans="1:13">
      <c r="A21" s="452"/>
      <c r="B21" s="427"/>
      <c r="C21" s="29" t="s">
        <v>117</v>
      </c>
      <c r="D21" s="28"/>
      <c r="E21" s="29" t="s">
        <v>118</v>
      </c>
      <c r="F21" s="28"/>
      <c r="G21" s="29" t="s">
        <v>119</v>
      </c>
      <c r="H21" s="28"/>
      <c r="I21" s="29" t="s">
        <v>155</v>
      </c>
      <c r="J21" s="28"/>
      <c r="K21" s="29" t="s">
        <v>120</v>
      </c>
      <c r="L21" s="30"/>
      <c r="M21" s="31"/>
    </row>
    <row r="22" spans="1:13">
      <c r="A22" s="452"/>
      <c r="B22" s="427"/>
      <c r="C22" s="29" t="s">
        <v>121</v>
      </c>
      <c r="D22" s="32"/>
      <c r="E22" s="29" t="s">
        <v>122</v>
      </c>
      <c r="F22" s="33"/>
      <c r="G22" s="29" t="s">
        <v>123</v>
      </c>
      <c r="H22" s="33"/>
      <c r="I22" s="29" t="s">
        <v>124</v>
      </c>
      <c r="J22" s="33"/>
      <c r="K22" s="29" t="s">
        <v>125</v>
      </c>
      <c r="L22" s="30"/>
      <c r="M22" s="31"/>
    </row>
    <row r="23" spans="1:13">
      <c r="A23" s="452"/>
      <c r="B23" s="427"/>
      <c r="C23" s="29" t="s">
        <v>126</v>
      </c>
      <c r="D23" s="33" t="s">
        <v>233</v>
      </c>
      <c r="E23" s="29" t="s">
        <v>127</v>
      </c>
      <c r="F23" s="9" t="s">
        <v>293</v>
      </c>
      <c r="G23" s="9"/>
      <c r="H23" s="9"/>
      <c r="I23" s="9"/>
      <c r="J23" s="9"/>
      <c r="K23" s="9"/>
      <c r="L23" s="9"/>
      <c r="M23" s="34"/>
    </row>
    <row r="24" spans="1:13" ht="9.75" customHeight="1">
      <c r="A24" s="452"/>
      <c r="B24" s="428"/>
      <c r="C24" s="289"/>
      <c r="D24" s="289"/>
      <c r="E24" s="289"/>
      <c r="F24" s="289"/>
      <c r="G24" s="289"/>
      <c r="H24" s="289"/>
      <c r="I24" s="289"/>
      <c r="J24" s="289"/>
      <c r="K24" s="289"/>
      <c r="L24" s="289"/>
      <c r="M24" s="290"/>
    </row>
    <row r="25" spans="1:13">
      <c r="A25" s="452"/>
      <c r="B25" s="426" t="s">
        <v>164</v>
      </c>
      <c r="C25" s="37"/>
      <c r="D25" s="37"/>
      <c r="E25" s="37"/>
      <c r="F25" s="37"/>
      <c r="G25" s="37"/>
      <c r="H25" s="37"/>
      <c r="I25" s="37"/>
      <c r="J25" s="37"/>
      <c r="K25" s="37"/>
      <c r="M25" s="65"/>
    </row>
    <row r="26" spans="1:13">
      <c r="A26" s="452"/>
      <c r="B26" s="427"/>
      <c r="C26" s="29" t="s">
        <v>165</v>
      </c>
      <c r="D26" s="33"/>
      <c r="E26" s="38"/>
      <c r="F26" s="29" t="s">
        <v>166</v>
      </c>
      <c r="G26" s="32"/>
      <c r="H26" s="38"/>
      <c r="I26" s="29" t="s">
        <v>167</v>
      </c>
      <c r="J26" s="32"/>
      <c r="K26" s="38"/>
      <c r="M26" s="65"/>
    </row>
    <row r="27" spans="1:13">
      <c r="A27" s="452"/>
      <c r="B27" s="427"/>
      <c r="C27" s="29" t="s">
        <v>168</v>
      </c>
      <c r="D27" s="39"/>
      <c r="E27" s="40"/>
      <c r="F27" s="29" t="s">
        <v>169</v>
      </c>
      <c r="G27" s="33" t="s">
        <v>233</v>
      </c>
      <c r="H27" s="41"/>
      <c r="I27" s="42"/>
      <c r="J27" s="41"/>
      <c r="K27" s="43"/>
      <c r="M27" s="65"/>
    </row>
    <row r="28" spans="1:13">
      <c r="A28" s="452"/>
      <c r="B28" s="427"/>
      <c r="C28" s="44"/>
      <c r="D28" s="44"/>
      <c r="E28" s="44"/>
      <c r="F28" s="44"/>
      <c r="G28" s="44"/>
      <c r="H28" s="44"/>
      <c r="I28" s="44"/>
      <c r="J28" s="44"/>
      <c r="K28" s="44"/>
      <c r="M28" s="65"/>
    </row>
    <row r="29" spans="1:13">
      <c r="A29" s="452"/>
      <c r="B29" s="281" t="s">
        <v>128</v>
      </c>
      <c r="C29" s="38"/>
      <c r="D29" s="38"/>
      <c r="E29" s="38"/>
      <c r="F29" s="38"/>
      <c r="G29" s="38"/>
      <c r="H29" s="38"/>
      <c r="I29" s="38"/>
      <c r="J29" s="38"/>
      <c r="K29" s="38"/>
      <c r="L29" s="38"/>
      <c r="M29" s="45"/>
    </row>
    <row r="30" spans="1:13" ht="19" customHeight="1">
      <c r="A30" s="452"/>
      <c r="B30" s="281"/>
      <c r="C30" s="67" t="s">
        <v>129</v>
      </c>
      <c r="D30" s="126">
        <v>8</v>
      </c>
      <c r="E30" s="38"/>
      <c r="F30" s="46" t="s">
        <v>130</v>
      </c>
      <c r="G30" s="48">
        <v>2019</v>
      </c>
      <c r="H30" s="38"/>
      <c r="I30" s="46" t="s">
        <v>131</v>
      </c>
      <c r="J30" s="429" t="s">
        <v>206</v>
      </c>
      <c r="K30" s="430"/>
      <c r="L30" s="431"/>
      <c r="M30" s="45"/>
    </row>
    <row r="31" spans="1:13">
      <c r="A31" s="452"/>
      <c r="B31" s="282"/>
      <c r="C31" s="289"/>
      <c r="D31" s="289"/>
      <c r="E31" s="289"/>
      <c r="F31" s="289"/>
      <c r="G31" s="289"/>
      <c r="H31" s="289"/>
      <c r="I31" s="289"/>
      <c r="J31" s="289"/>
      <c r="K31" s="289"/>
      <c r="L31" s="289"/>
      <c r="M31" s="290"/>
    </row>
    <row r="32" spans="1:13">
      <c r="A32" s="452"/>
      <c r="B32" s="426" t="s">
        <v>170</v>
      </c>
      <c r="C32" s="47"/>
      <c r="D32" s="47"/>
      <c r="E32" s="47"/>
      <c r="F32" s="47"/>
      <c r="G32" s="47"/>
      <c r="H32" s="47"/>
      <c r="I32" s="47"/>
      <c r="J32" s="47"/>
      <c r="K32" s="47"/>
      <c r="M32" s="65"/>
    </row>
    <row r="33" spans="1:13">
      <c r="A33" s="452"/>
      <c r="B33" s="427"/>
      <c r="C33" s="38" t="s">
        <v>171</v>
      </c>
      <c r="D33" s="48">
        <v>2019</v>
      </c>
      <c r="E33" s="49"/>
      <c r="F33" s="38" t="s">
        <v>172</v>
      </c>
      <c r="G33" s="50" t="s">
        <v>235</v>
      </c>
      <c r="H33" s="49"/>
      <c r="I33" s="46"/>
      <c r="J33" s="49"/>
      <c r="K33" s="49"/>
      <c r="M33" s="65"/>
    </row>
    <row r="34" spans="1:13">
      <c r="A34" s="452"/>
      <c r="B34" s="428"/>
      <c r="C34" s="289"/>
      <c r="D34" s="51"/>
      <c r="E34" s="52"/>
      <c r="F34" s="289"/>
      <c r="G34" s="52"/>
      <c r="H34" s="52"/>
      <c r="I34" s="53"/>
      <c r="J34" s="52"/>
      <c r="K34" s="52"/>
      <c r="M34" s="65"/>
    </row>
    <row r="35" spans="1:13">
      <c r="A35" s="452"/>
      <c r="B35" s="426" t="s">
        <v>132</v>
      </c>
      <c r="C35" s="54"/>
      <c r="D35" s="54"/>
      <c r="E35" s="54"/>
      <c r="F35" s="54"/>
      <c r="G35" s="54"/>
      <c r="H35" s="54"/>
      <c r="I35" s="54"/>
      <c r="J35" s="54"/>
      <c r="K35" s="54"/>
      <c r="L35" s="54"/>
      <c r="M35" s="55"/>
    </row>
    <row r="36" spans="1:13">
      <c r="A36" s="452"/>
      <c r="B36" s="427"/>
      <c r="C36" s="6"/>
      <c r="D36" s="7">
        <v>2019</v>
      </c>
      <c r="E36" s="7"/>
      <c r="F36" s="7">
        <v>2020</v>
      </c>
      <c r="G36" s="7"/>
      <c r="H36" s="8">
        <v>2021</v>
      </c>
      <c r="I36" s="8"/>
      <c r="J36" s="8">
        <v>2022</v>
      </c>
      <c r="K36" s="7"/>
      <c r="L36" s="7">
        <v>2023</v>
      </c>
      <c r="M36" s="55"/>
    </row>
    <row r="37" spans="1:13">
      <c r="A37" s="452"/>
      <c r="B37" s="427"/>
      <c r="C37" s="6"/>
      <c r="D37" s="99">
        <v>8</v>
      </c>
      <c r="E37" s="285"/>
      <c r="F37" s="99">
        <v>10</v>
      </c>
      <c r="G37" s="99"/>
      <c r="H37" s="99">
        <v>12</v>
      </c>
      <c r="I37" s="99"/>
      <c r="J37" s="99">
        <v>15</v>
      </c>
      <c r="K37" s="99"/>
      <c r="L37" s="99">
        <v>19</v>
      </c>
      <c r="M37" s="118"/>
    </row>
    <row r="38" spans="1:13">
      <c r="A38" s="452"/>
      <c r="B38" s="427"/>
      <c r="C38" s="6"/>
      <c r="D38" s="7">
        <v>2024</v>
      </c>
      <c r="E38" s="7"/>
      <c r="F38" s="7">
        <v>2025</v>
      </c>
      <c r="G38" s="7"/>
      <c r="H38" s="8">
        <v>2026</v>
      </c>
      <c r="I38" s="8"/>
      <c r="J38" s="8">
        <v>2027</v>
      </c>
      <c r="K38" s="7"/>
      <c r="L38" s="7">
        <v>2028</v>
      </c>
      <c r="M38" s="27"/>
    </row>
    <row r="39" spans="1:13">
      <c r="A39" s="452"/>
      <c r="B39" s="427"/>
      <c r="C39" s="6"/>
      <c r="D39" s="99">
        <v>23</v>
      </c>
      <c r="E39" s="99"/>
      <c r="F39" s="99">
        <v>28</v>
      </c>
      <c r="G39" s="99"/>
      <c r="H39" s="99">
        <v>36</v>
      </c>
      <c r="I39" s="99"/>
      <c r="J39" s="99">
        <v>45</v>
      </c>
      <c r="K39" s="99"/>
      <c r="L39" s="99">
        <v>56</v>
      </c>
      <c r="M39" s="118"/>
    </row>
    <row r="40" spans="1:13">
      <c r="A40" s="452"/>
      <c r="B40" s="427"/>
      <c r="C40" s="6"/>
      <c r="D40" s="11" t="s">
        <v>180</v>
      </c>
      <c r="E40" s="117"/>
      <c r="G40" s="117"/>
      <c r="H40" s="11"/>
      <c r="I40" s="117"/>
      <c r="J40" s="11"/>
      <c r="K40" s="117"/>
      <c r="L40" s="11"/>
      <c r="M40" s="118"/>
    </row>
    <row r="41" spans="1:13">
      <c r="A41" s="452"/>
      <c r="B41" s="427"/>
      <c r="C41" s="6"/>
      <c r="D41" s="99">
        <v>56</v>
      </c>
      <c r="E41" s="285"/>
      <c r="F41" s="444"/>
      <c r="G41" s="445"/>
      <c r="H41" s="456"/>
      <c r="I41" s="477"/>
      <c r="J41" s="11"/>
      <c r="K41" s="117"/>
      <c r="L41" s="11"/>
      <c r="M41" s="118"/>
    </row>
    <row r="42" spans="1:13">
      <c r="A42" s="452"/>
      <c r="B42" s="427"/>
      <c r="C42" s="6"/>
      <c r="D42" s="11"/>
      <c r="E42" s="117"/>
      <c r="F42" s="11"/>
      <c r="G42" s="117"/>
      <c r="H42" s="11"/>
      <c r="I42" s="117"/>
      <c r="J42" s="11"/>
      <c r="K42" s="117"/>
      <c r="L42" s="11"/>
      <c r="M42" s="118"/>
    </row>
    <row r="43" spans="1:13" ht="18" customHeight="1">
      <c r="A43" s="452"/>
      <c r="B43" s="426" t="s">
        <v>173</v>
      </c>
      <c r="C43" s="56"/>
      <c r="D43" s="56"/>
      <c r="E43" s="56"/>
      <c r="F43" s="56"/>
      <c r="G43" s="56"/>
      <c r="H43" s="56"/>
      <c r="I43" s="56"/>
      <c r="J43" s="56"/>
      <c r="K43" s="56"/>
      <c r="M43" s="65"/>
    </row>
    <row r="44" spans="1:13">
      <c r="A44" s="452"/>
      <c r="B44" s="427"/>
      <c r="D44" s="57" t="s">
        <v>174</v>
      </c>
      <c r="E44" s="58" t="s">
        <v>107</v>
      </c>
      <c r="F44" s="447" t="s">
        <v>181</v>
      </c>
      <c r="G44" s="420"/>
      <c r="H44" s="7"/>
      <c r="I44" s="77" t="s">
        <v>127</v>
      </c>
      <c r="J44" s="59"/>
      <c r="K44" s="59"/>
      <c r="M44" s="65"/>
    </row>
    <row r="45" spans="1:13">
      <c r="A45" s="452"/>
      <c r="B45" s="427"/>
      <c r="D45" s="60"/>
      <c r="E45" s="32" t="s">
        <v>233</v>
      </c>
      <c r="F45" s="447"/>
      <c r="G45" s="421"/>
      <c r="H45" s="38"/>
      <c r="I45" s="422"/>
      <c r="J45" s="422"/>
      <c r="K45" s="61"/>
      <c r="M45" s="65"/>
    </row>
    <row r="46" spans="1:13">
      <c r="A46" s="452"/>
      <c r="B46" s="428"/>
      <c r="C46" s="62"/>
      <c r="D46" s="62"/>
      <c r="E46" s="62"/>
      <c r="F46" s="62"/>
      <c r="G46" s="62"/>
      <c r="H46" s="62"/>
      <c r="I46" s="62"/>
      <c r="J46" s="62"/>
      <c r="K46" s="62"/>
      <c r="M46" s="65"/>
    </row>
    <row r="47" spans="1:13" ht="28.5" customHeight="1">
      <c r="A47" s="452"/>
      <c r="B47" s="69" t="s">
        <v>140</v>
      </c>
      <c r="C47" s="432"/>
      <c r="D47" s="433"/>
      <c r="E47" s="433"/>
      <c r="F47" s="433"/>
      <c r="G47" s="433"/>
      <c r="H47" s="433"/>
      <c r="I47" s="433"/>
      <c r="J47" s="433"/>
      <c r="K47" s="433"/>
      <c r="L47" s="433"/>
      <c r="M47" s="434"/>
    </row>
    <row r="48" spans="1:13">
      <c r="A48" s="452"/>
      <c r="B48" s="69" t="s">
        <v>141</v>
      </c>
      <c r="C48" s="415" t="s">
        <v>325</v>
      </c>
      <c r="D48" s="416"/>
      <c r="E48" s="416"/>
      <c r="F48" s="416"/>
      <c r="G48" s="416"/>
      <c r="H48" s="416"/>
      <c r="I48" s="416"/>
      <c r="J48" s="416"/>
      <c r="K48" s="416"/>
      <c r="L48" s="416"/>
      <c r="M48" s="417"/>
    </row>
    <row r="49" spans="1:13">
      <c r="A49" s="452"/>
      <c r="B49" s="69" t="s">
        <v>142</v>
      </c>
      <c r="C49" s="283" t="s">
        <v>247</v>
      </c>
      <c r="D49" s="283"/>
      <c r="E49" s="283"/>
      <c r="F49" s="283"/>
      <c r="G49" s="283"/>
      <c r="H49" s="283"/>
      <c r="I49" s="283"/>
      <c r="J49" s="283"/>
      <c r="K49" s="283"/>
      <c r="L49" s="283"/>
      <c r="M49" s="284"/>
    </row>
    <row r="50" spans="1:13" ht="31" customHeight="1">
      <c r="A50" s="452"/>
      <c r="B50" s="69" t="s">
        <v>143</v>
      </c>
      <c r="C50" s="432">
        <v>2019</v>
      </c>
      <c r="D50" s="433"/>
      <c r="E50" s="433"/>
      <c r="F50" s="433"/>
      <c r="G50" s="433"/>
      <c r="H50" s="433"/>
      <c r="I50" s="433"/>
      <c r="J50" s="433"/>
      <c r="K50" s="433"/>
      <c r="L50" s="433"/>
      <c r="M50" s="434"/>
    </row>
    <row r="51" spans="1:13" ht="15.75" customHeight="1">
      <c r="A51" s="435" t="s">
        <v>185</v>
      </c>
      <c r="B51" s="70" t="s">
        <v>144</v>
      </c>
      <c r="C51" s="438" t="s">
        <v>242</v>
      </c>
      <c r="D51" s="438"/>
      <c r="E51" s="438"/>
      <c r="F51" s="438"/>
      <c r="G51" s="438"/>
      <c r="H51" s="438"/>
      <c r="I51" s="438"/>
      <c r="J51" s="438"/>
      <c r="K51" s="438"/>
      <c r="L51" s="438"/>
      <c r="M51" s="439"/>
    </row>
    <row r="52" spans="1:13" ht="15.65" customHeight="1">
      <c r="A52" s="436"/>
      <c r="B52" s="70" t="s">
        <v>145</v>
      </c>
      <c r="C52" s="438" t="s">
        <v>219</v>
      </c>
      <c r="D52" s="438"/>
      <c r="E52" s="438"/>
      <c r="F52" s="438"/>
      <c r="G52" s="438"/>
      <c r="H52" s="438"/>
      <c r="I52" s="438"/>
      <c r="J52" s="438"/>
      <c r="K52" s="438"/>
      <c r="L52" s="438"/>
      <c r="M52" s="439"/>
    </row>
    <row r="53" spans="1:13" ht="15.65" customHeight="1">
      <c r="A53" s="436"/>
      <c r="B53" s="70" t="s">
        <v>146</v>
      </c>
      <c r="C53" s="438" t="s">
        <v>41</v>
      </c>
      <c r="D53" s="438"/>
      <c r="E53" s="438"/>
      <c r="F53" s="438"/>
      <c r="G53" s="438"/>
      <c r="H53" s="438"/>
      <c r="I53" s="438"/>
      <c r="J53" s="438"/>
      <c r="K53" s="438"/>
      <c r="L53" s="438"/>
      <c r="M53" s="439"/>
    </row>
    <row r="54" spans="1:13" ht="15.75" customHeight="1">
      <c r="A54" s="436"/>
      <c r="B54" s="71" t="s">
        <v>147</v>
      </c>
      <c r="C54" s="438" t="s">
        <v>206</v>
      </c>
      <c r="D54" s="438"/>
      <c r="E54" s="438"/>
      <c r="F54" s="438"/>
      <c r="G54" s="438"/>
      <c r="H54" s="438"/>
      <c r="I54" s="438"/>
      <c r="J54" s="438"/>
      <c r="K54" s="438"/>
      <c r="L54" s="438"/>
      <c r="M54" s="439"/>
    </row>
    <row r="55" spans="1:13" ht="15.75" customHeight="1">
      <c r="A55" s="436"/>
      <c r="B55" s="70" t="s">
        <v>148</v>
      </c>
      <c r="C55" s="440" t="s">
        <v>208</v>
      </c>
      <c r="D55" s="438"/>
      <c r="E55" s="438"/>
      <c r="F55" s="438"/>
      <c r="G55" s="438"/>
      <c r="H55" s="438"/>
      <c r="I55" s="438"/>
      <c r="J55" s="438"/>
      <c r="K55" s="438"/>
      <c r="L55" s="438"/>
      <c r="M55" s="439"/>
    </row>
    <row r="56" spans="1:13" ht="16" customHeight="1" thickBot="1">
      <c r="A56" s="437"/>
      <c r="B56" s="70" t="s">
        <v>149</v>
      </c>
      <c r="C56" s="438" t="s">
        <v>216</v>
      </c>
      <c r="D56" s="438"/>
      <c r="E56" s="438"/>
      <c r="F56" s="438"/>
      <c r="G56" s="438"/>
      <c r="H56" s="438"/>
      <c r="I56" s="438"/>
      <c r="J56" s="438"/>
      <c r="K56" s="438"/>
      <c r="L56" s="438"/>
      <c r="M56" s="439"/>
    </row>
    <row r="57" spans="1:13" ht="15.75" customHeight="1">
      <c r="A57" s="435" t="s">
        <v>191</v>
      </c>
      <c r="B57" s="72" t="s">
        <v>177</v>
      </c>
      <c r="C57" s="438" t="s">
        <v>1499</v>
      </c>
      <c r="D57" s="438"/>
      <c r="E57" s="438"/>
      <c r="F57" s="438"/>
      <c r="G57" s="438"/>
      <c r="H57" s="438"/>
      <c r="I57" s="438"/>
      <c r="J57" s="438"/>
      <c r="K57" s="438"/>
      <c r="L57" s="438"/>
      <c r="M57" s="439"/>
    </row>
    <row r="58" spans="1:13" ht="30" customHeight="1">
      <c r="A58" s="436"/>
      <c r="B58" s="72" t="s">
        <v>178</v>
      </c>
      <c r="C58" s="438" t="s">
        <v>576</v>
      </c>
      <c r="D58" s="438"/>
      <c r="E58" s="438"/>
      <c r="F58" s="438"/>
      <c r="G58" s="438"/>
      <c r="H58" s="438"/>
      <c r="I58" s="438"/>
      <c r="J58" s="438"/>
      <c r="K58" s="438"/>
      <c r="L58" s="438"/>
      <c r="M58" s="439"/>
    </row>
    <row r="59" spans="1:13" ht="30" customHeight="1" thickBot="1">
      <c r="A59" s="436"/>
      <c r="B59" s="73" t="s">
        <v>6</v>
      </c>
      <c r="C59" s="438" t="s">
        <v>265</v>
      </c>
      <c r="D59" s="438"/>
      <c r="E59" s="438"/>
      <c r="F59" s="438"/>
      <c r="G59" s="438"/>
      <c r="H59" s="438"/>
      <c r="I59" s="438"/>
      <c r="J59" s="438"/>
      <c r="K59" s="438"/>
      <c r="L59" s="438"/>
      <c r="M59" s="439"/>
    </row>
    <row r="60" spans="1:13" ht="16" thickBot="1">
      <c r="A60" s="87" t="s">
        <v>150</v>
      </c>
      <c r="B60" s="74"/>
      <c r="C60" s="448" t="s">
        <v>151</v>
      </c>
      <c r="D60" s="449"/>
      <c r="E60" s="449"/>
      <c r="F60" s="449"/>
      <c r="G60" s="449"/>
      <c r="H60" s="449"/>
      <c r="I60" s="449"/>
      <c r="J60" s="449"/>
      <c r="K60" s="449"/>
      <c r="L60" s="449"/>
      <c r="M60" s="450"/>
    </row>
  </sheetData>
  <mergeCells count="55">
    <mergeCell ref="A2:A16"/>
    <mergeCell ref="C2:M2"/>
    <mergeCell ref="C3:M3"/>
    <mergeCell ref="F4:G4"/>
    <mergeCell ref="B8:B10"/>
    <mergeCell ref="C9:D9"/>
    <mergeCell ref="F9:G9"/>
    <mergeCell ref="I9:J9"/>
    <mergeCell ref="L9:M9"/>
    <mergeCell ref="C10:D10"/>
    <mergeCell ref="F10:G10"/>
    <mergeCell ref="I10:J10"/>
    <mergeCell ref="L10:M10"/>
    <mergeCell ref="C11:D11"/>
    <mergeCell ref="F11:G11"/>
    <mergeCell ref="I11:J11"/>
    <mergeCell ref="L11:M11"/>
    <mergeCell ref="C12:D12"/>
    <mergeCell ref="F12:G12"/>
    <mergeCell ref="I12:J12"/>
    <mergeCell ref="L12:M12"/>
    <mergeCell ref="C15:M15"/>
    <mergeCell ref="C13:D13"/>
    <mergeCell ref="F13:G13"/>
    <mergeCell ref="I13:J13"/>
    <mergeCell ref="L13:M13"/>
    <mergeCell ref="C14:M14"/>
    <mergeCell ref="C50:M50"/>
    <mergeCell ref="A17:A50"/>
    <mergeCell ref="C18:M18"/>
    <mergeCell ref="B19:B24"/>
    <mergeCell ref="B25:B28"/>
    <mergeCell ref="J30:L30"/>
    <mergeCell ref="B32:B34"/>
    <mergeCell ref="B35:B42"/>
    <mergeCell ref="F41:G41"/>
    <mergeCell ref="H41:I41"/>
    <mergeCell ref="B43:B46"/>
    <mergeCell ref="F44:F45"/>
    <mergeCell ref="G44:G45"/>
    <mergeCell ref="I45:J45"/>
    <mergeCell ref="C47:M47"/>
    <mergeCell ref="C48:M48"/>
    <mergeCell ref="A51:A56"/>
    <mergeCell ref="C51:M51"/>
    <mergeCell ref="C52:M52"/>
    <mergeCell ref="C53:M53"/>
    <mergeCell ref="C54:M54"/>
    <mergeCell ref="C55:M55"/>
    <mergeCell ref="C56:M56"/>
    <mergeCell ref="A57:A59"/>
    <mergeCell ref="C57:M57"/>
    <mergeCell ref="C58:M58"/>
    <mergeCell ref="C59:M59"/>
    <mergeCell ref="C60:M60"/>
  </mergeCells>
  <dataValidations disablePrompts="1" count="6">
    <dataValidation allowBlank="1" showInputMessage="1" showErrorMessage="1" prompt="Identifique el ODS a que le apunta el indicador de producto. Seleccione de la lista desplegable._x000a_" sqref="B16"/>
    <dataValidation allowBlank="1" showInputMessage="1" showErrorMessage="1" prompt="Identifique la meta ODS a que le apunta el indicador de producto. Seleccione de la lista desplegable." sqref="E16"/>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Seleccione de la lista desplegable" sqref="H7 B7 B4"/>
    <dataValidation allowBlank="1" showInputMessage="1" showErrorMessage="1" prompt="Selecciones de la lista desplegable" sqref="B17"/>
    <dataValidation allowBlank="1" showInputMessage="1" showErrorMessage="1" prompt="Incluir una ficha por cada indicador, ya sea de producto o de resultado" sqref="B1"/>
  </dataValidations>
  <hyperlinks>
    <hyperlink ref="C55"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'D:\Documentos matrices\Plan de Acción\[Formato Matriz de Plan de Accion ( V3 2018).xlsx]Desplegables'!#REF!</xm:f>
          </x14:formula1>
          <xm:sqref>G44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56"/>
  <sheetViews>
    <sheetView topLeftCell="A4" zoomScale="85" zoomScaleNormal="85" workbookViewId="0">
      <selection activeCell="B4" sqref="B4"/>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377</v>
      </c>
      <c r="C1" s="89"/>
      <c r="D1" s="89"/>
      <c r="E1" s="89"/>
      <c r="F1" s="89"/>
      <c r="G1" s="89"/>
      <c r="H1" s="89"/>
      <c r="I1" s="89"/>
      <c r="J1" s="89"/>
      <c r="K1" s="89"/>
      <c r="L1" s="89"/>
      <c r="M1" s="90"/>
    </row>
    <row r="2" spans="1:13" ht="28.5" customHeight="1">
      <c r="A2" s="423" t="s">
        <v>152</v>
      </c>
      <c r="B2" s="68" t="s">
        <v>113</v>
      </c>
      <c r="C2" s="432" t="str">
        <f>'Plan de acción'!E49</f>
        <v>Porcentaje de ciudadanos encuestados con percepción positiva respecto a la idoneidad de los servidores públicos distritales, en la ciudad de Bogotá D.C.</v>
      </c>
      <c r="D2" s="433"/>
      <c r="E2" s="433"/>
      <c r="F2" s="433"/>
      <c r="G2" s="433"/>
      <c r="H2" s="433"/>
      <c r="I2" s="433"/>
      <c r="J2" s="433"/>
      <c r="K2" s="433"/>
      <c r="L2" s="433"/>
      <c r="M2" s="434"/>
    </row>
    <row r="3" spans="1:13" ht="118" customHeight="1">
      <c r="A3" s="424"/>
      <c r="B3" s="69" t="s">
        <v>153</v>
      </c>
      <c r="C3" s="432" t="s">
        <v>1490</v>
      </c>
      <c r="D3" s="433"/>
      <c r="E3" s="433"/>
      <c r="F3" s="433"/>
      <c r="G3" s="433"/>
      <c r="H3" s="433"/>
      <c r="I3" s="433"/>
      <c r="J3" s="433"/>
      <c r="K3" s="433"/>
      <c r="L3" s="433"/>
      <c r="M3" s="434"/>
    </row>
    <row r="4" spans="1:13">
      <c r="A4" s="424"/>
      <c r="B4" s="282"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81" t="s">
        <v>41</v>
      </c>
      <c r="J7" s="19"/>
      <c r="K7" s="19"/>
      <c r="L7" s="19"/>
      <c r="M7" s="22"/>
    </row>
    <row r="8" spans="1:13">
      <c r="A8" s="424"/>
      <c r="B8" s="426" t="s">
        <v>175</v>
      </c>
      <c r="C8" s="96"/>
      <c r="D8" s="82"/>
      <c r="E8" s="82"/>
      <c r="F8" s="82"/>
      <c r="G8" s="82"/>
      <c r="H8" s="82"/>
      <c r="I8" s="82"/>
      <c r="J8" s="82"/>
      <c r="K8" s="82"/>
      <c r="L8" s="83"/>
      <c r="M8" s="84"/>
    </row>
    <row r="9" spans="1:13">
      <c r="A9" s="424"/>
      <c r="B9" s="427"/>
      <c r="C9" s="414" t="s">
        <v>41</v>
      </c>
      <c r="D9" s="414"/>
      <c r="E9" s="23"/>
      <c r="F9" s="414"/>
      <c r="G9" s="414"/>
      <c r="H9" s="23"/>
      <c r="I9" s="414"/>
      <c r="J9" s="414"/>
      <c r="K9" s="23"/>
      <c r="L9" s="414"/>
      <c r="M9" s="414"/>
    </row>
    <row r="10" spans="1:13">
      <c r="A10" s="424"/>
      <c r="B10" s="428"/>
      <c r="C10" s="413" t="s">
        <v>176</v>
      </c>
      <c r="D10" s="413"/>
      <c r="E10" s="23"/>
      <c r="F10" s="413"/>
      <c r="G10" s="413"/>
      <c r="H10" s="23"/>
      <c r="I10" s="413"/>
      <c r="J10" s="413"/>
      <c r="K10" s="23"/>
      <c r="L10" s="413"/>
      <c r="M10" s="413"/>
    </row>
    <row r="11" spans="1:13" ht="29.5" customHeight="1">
      <c r="A11" s="425"/>
      <c r="B11" s="69" t="s">
        <v>192</v>
      </c>
      <c r="C11" s="415" t="s">
        <v>328</v>
      </c>
      <c r="D11" s="416"/>
      <c r="E11" s="416"/>
      <c r="F11" s="416"/>
      <c r="G11" s="416"/>
      <c r="H11" s="416"/>
      <c r="I11" s="416"/>
      <c r="J11" s="416"/>
      <c r="K11" s="416"/>
      <c r="L11" s="416"/>
      <c r="M11" s="417"/>
    </row>
    <row r="12" spans="1:13" ht="16.5" customHeight="1">
      <c r="A12" s="441" t="s">
        <v>114</v>
      </c>
      <c r="B12" s="69" t="s">
        <v>1613</v>
      </c>
      <c r="C12" s="144" t="str">
        <f>'Plan de acción'!G47</f>
        <v>Derechos Humanos;
Género;
Poblacional;
Diferencial</v>
      </c>
      <c r="D12" s="38"/>
      <c r="E12" s="38"/>
      <c r="F12" s="38"/>
      <c r="G12" s="38"/>
      <c r="H12" s="38"/>
      <c r="I12" s="38"/>
      <c r="J12" s="38"/>
      <c r="K12" s="38"/>
      <c r="M12" s="65"/>
    </row>
    <row r="13" spans="1:13" ht="18" customHeight="1">
      <c r="A13" s="442"/>
      <c r="B13" s="426" t="s">
        <v>116</v>
      </c>
      <c r="C13" s="66"/>
      <c r="D13" s="24"/>
      <c r="E13" s="24"/>
      <c r="F13" s="24"/>
      <c r="G13" s="24"/>
      <c r="H13" s="24"/>
      <c r="I13" s="24"/>
      <c r="J13" s="24"/>
      <c r="K13" s="24"/>
      <c r="L13" s="24"/>
      <c r="M13" s="25"/>
    </row>
    <row r="14" spans="1:13" ht="18.649999999999999" customHeight="1">
      <c r="A14" s="442"/>
      <c r="B14" s="427"/>
      <c r="C14" s="64"/>
      <c r="D14" s="26"/>
      <c r="E14" s="5"/>
      <c r="F14" s="26"/>
      <c r="G14" s="5"/>
      <c r="H14" s="26"/>
      <c r="I14" s="5"/>
      <c r="J14" s="26"/>
      <c r="K14" s="5"/>
      <c r="L14" s="5"/>
      <c r="M14" s="27"/>
    </row>
    <row r="15" spans="1:13">
      <c r="A15" s="442"/>
      <c r="B15" s="427"/>
      <c r="C15" s="29" t="s">
        <v>117</v>
      </c>
      <c r="D15" s="28"/>
      <c r="E15" s="29" t="s">
        <v>118</v>
      </c>
      <c r="F15" s="28"/>
      <c r="G15" s="29" t="s">
        <v>119</v>
      </c>
      <c r="H15" s="28"/>
      <c r="I15" s="29" t="s">
        <v>155</v>
      </c>
      <c r="J15" s="28"/>
      <c r="K15" s="29" t="s">
        <v>120</v>
      </c>
      <c r="L15" s="30"/>
      <c r="M15" s="31"/>
    </row>
    <row r="16" spans="1:13">
      <c r="A16" s="442"/>
      <c r="B16" s="427"/>
      <c r="C16" s="29" t="s">
        <v>121</v>
      </c>
      <c r="D16" s="32"/>
      <c r="E16" s="29" t="s">
        <v>122</v>
      </c>
      <c r="F16" s="33"/>
      <c r="G16" s="29" t="s">
        <v>123</v>
      </c>
      <c r="H16" s="33"/>
      <c r="I16" s="29" t="s">
        <v>124</v>
      </c>
      <c r="J16" s="33" t="s">
        <v>233</v>
      </c>
      <c r="K16" s="29" t="s">
        <v>125</v>
      </c>
      <c r="L16" s="30"/>
      <c r="M16" s="31"/>
    </row>
    <row r="17" spans="1:13">
      <c r="A17" s="442"/>
      <c r="B17" s="427"/>
      <c r="C17" s="29" t="s">
        <v>1760</v>
      </c>
      <c r="D17" s="32"/>
      <c r="E17" s="29" t="s">
        <v>1761</v>
      </c>
      <c r="F17" s="32"/>
      <c r="G17" s="29"/>
      <c r="H17" s="44"/>
      <c r="I17" s="29"/>
      <c r="J17" s="44"/>
      <c r="K17" s="29"/>
      <c r="L17" s="300"/>
      <c r="M17" s="301"/>
    </row>
    <row r="18" spans="1:13">
      <c r="A18" s="442"/>
      <c r="B18" s="427"/>
      <c r="C18" s="29" t="s">
        <v>126</v>
      </c>
      <c r="D18" s="33"/>
      <c r="E18" s="29" t="s">
        <v>127</v>
      </c>
      <c r="F18" s="9"/>
      <c r="G18" s="9"/>
      <c r="H18" s="9"/>
      <c r="I18" s="9"/>
      <c r="J18" s="9"/>
      <c r="K18" s="9"/>
      <c r="L18" s="9"/>
      <c r="M18" s="34"/>
    </row>
    <row r="19" spans="1:13" ht="9.75" customHeight="1">
      <c r="A19" s="442"/>
      <c r="B19" s="428"/>
      <c r="C19" s="35"/>
      <c r="D19" s="35"/>
      <c r="E19" s="35"/>
      <c r="F19" s="35"/>
      <c r="G19" s="35"/>
      <c r="H19" s="35"/>
      <c r="I19" s="35"/>
      <c r="J19" s="35"/>
      <c r="K19" s="35"/>
      <c r="L19" s="35"/>
      <c r="M19" s="36"/>
    </row>
    <row r="20" spans="1:13">
      <c r="A20" s="442"/>
      <c r="B20" s="426" t="s">
        <v>164</v>
      </c>
      <c r="C20" s="37"/>
      <c r="D20" s="37"/>
      <c r="E20" s="37"/>
      <c r="F20" s="37"/>
      <c r="G20" s="37"/>
      <c r="H20" s="37"/>
      <c r="I20" s="37"/>
      <c r="J20" s="37"/>
      <c r="K20" s="37"/>
      <c r="M20" s="65"/>
    </row>
    <row r="21" spans="1:13">
      <c r="A21" s="442"/>
      <c r="B21" s="427"/>
      <c r="C21" s="29" t="s">
        <v>165</v>
      </c>
      <c r="D21" s="33"/>
      <c r="E21" s="38"/>
      <c r="F21" s="29" t="s">
        <v>166</v>
      </c>
      <c r="G21" s="32"/>
      <c r="H21" s="38"/>
      <c r="I21" s="29" t="s">
        <v>167</v>
      </c>
      <c r="J21" s="32" t="s">
        <v>233</v>
      </c>
      <c r="K21" s="38"/>
      <c r="M21" s="65"/>
    </row>
    <row r="22" spans="1:13">
      <c r="A22" s="442"/>
      <c r="B22" s="427"/>
      <c r="C22" s="29" t="s">
        <v>168</v>
      </c>
      <c r="D22" s="39"/>
      <c r="E22" s="40"/>
      <c r="F22" s="29" t="s">
        <v>169</v>
      </c>
      <c r="G22" s="33"/>
      <c r="H22" s="41"/>
      <c r="I22" s="42"/>
      <c r="J22" s="41"/>
      <c r="K22" s="43"/>
      <c r="M22" s="65"/>
    </row>
    <row r="23" spans="1:13">
      <c r="A23" s="442"/>
      <c r="B23" s="427"/>
      <c r="C23" s="44"/>
      <c r="D23" s="44"/>
      <c r="E23" s="44"/>
      <c r="F23" s="44"/>
      <c r="G23" s="44"/>
      <c r="H23" s="44"/>
      <c r="I23" s="44"/>
      <c r="J23" s="44"/>
      <c r="K23" s="44"/>
      <c r="M23" s="65"/>
    </row>
    <row r="24" spans="1:13">
      <c r="A24" s="442"/>
      <c r="B24" s="119" t="s">
        <v>128</v>
      </c>
      <c r="C24" s="38"/>
      <c r="D24" s="38"/>
      <c r="E24" s="38"/>
      <c r="F24" s="38"/>
      <c r="G24" s="38"/>
      <c r="H24" s="38"/>
      <c r="I24" s="38"/>
      <c r="J24" s="38"/>
      <c r="K24" s="38"/>
      <c r="L24" s="38"/>
      <c r="M24" s="45"/>
    </row>
    <row r="25" spans="1:13">
      <c r="A25" s="442"/>
      <c r="B25" s="119"/>
      <c r="C25" s="67" t="s">
        <v>129</v>
      </c>
      <c r="D25" s="142">
        <v>12.9</v>
      </c>
      <c r="E25" s="38"/>
      <c r="F25" s="46" t="s">
        <v>130</v>
      </c>
      <c r="G25" s="33">
        <v>2018</v>
      </c>
      <c r="H25" s="38"/>
      <c r="I25" s="46" t="s">
        <v>131</v>
      </c>
      <c r="J25" s="429" t="s">
        <v>329</v>
      </c>
      <c r="K25" s="430"/>
      <c r="L25" s="431"/>
      <c r="M25" s="45"/>
    </row>
    <row r="26" spans="1:13">
      <c r="A26" s="442"/>
      <c r="B26" s="120"/>
      <c r="C26" s="35"/>
      <c r="D26" s="35"/>
      <c r="E26" s="35"/>
      <c r="F26" s="35"/>
      <c r="G26" s="35"/>
      <c r="H26" s="35"/>
      <c r="I26" s="35"/>
      <c r="J26" s="35"/>
      <c r="K26" s="35"/>
      <c r="L26" s="35"/>
      <c r="M26" s="36"/>
    </row>
    <row r="27" spans="1:13">
      <c r="A27" s="442"/>
      <c r="B27" s="426" t="s">
        <v>170</v>
      </c>
      <c r="C27" s="47"/>
      <c r="D27" s="47"/>
      <c r="E27" s="47"/>
      <c r="F27" s="47"/>
      <c r="G27" s="47"/>
      <c r="H27" s="47"/>
      <c r="I27" s="47"/>
      <c r="J27" s="47"/>
      <c r="K27" s="47"/>
      <c r="M27" s="65"/>
    </row>
    <row r="28" spans="1:13">
      <c r="A28" s="442"/>
      <c r="B28" s="427"/>
      <c r="C28" s="38" t="s">
        <v>171</v>
      </c>
      <c r="D28" s="48">
        <v>2019</v>
      </c>
      <c r="E28" s="49"/>
      <c r="F28" s="38" t="s">
        <v>172</v>
      </c>
      <c r="G28" s="50" t="s">
        <v>235</v>
      </c>
      <c r="H28" s="49"/>
      <c r="I28" s="46"/>
      <c r="J28" s="49"/>
      <c r="K28" s="49"/>
      <c r="M28" s="65"/>
    </row>
    <row r="29" spans="1:13">
      <c r="A29" s="442"/>
      <c r="B29" s="428"/>
      <c r="C29" s="35"/>
      <c r="D29" s="51"/>
      <c r="E29" s="52"/>
      <c r="F29" s="35"/>
      <c r="G29" s="52"/>
      <c r="H29" s="52"/>
      <c r="I29" s="53"/>
      <c r="J29" s="52"/>
      <c r="K29" s="52"/>
      <c r="M29" s="65"/>
    </row>
    <row r="30" spans="1:13">
      <c r="A30" s="442"/>
      <c r="B30" s="119" t="s">
        <v>132</v>
      </c>
      <c r="C30" s="54"/>
      <c r="D30" s="54"/>
      <c r="E30" s="54"/>
      <c r="F30" s="54"/>
      <c r="G30" s="54"/>
      <c r="H30" s="54"/>
      <c r="I30" s="54"/>
      <c r="J30" s="54"/>
      <c r="K30" s="54"/>
      <c r="L30" s="54"/>
      <c r="M30" s="55"/>
    </row>
    <row r="31" spans="1:13">
      <c r="A31" s="442"/>
      <c r="B31" s="119"/>
      <c r="C31" s="6"/>
      <c r="D31" s="7">
        <v>2019</v>
      </c>
      <c r="E31" s="7"/>
      <c r="F31" s="8">
        <v>2020</v>
      </c>
      <c r="G31" s="8"/>
      <c r="H31" s="8">
        <v>2021</v>
      </c>
      <c r="I31" s="7"/>
      <c r="J31" s="7">
        <v>2022</v>
      </c>
      <c r="L31" s="7">
        <v>2023</v>
      </c>
      <c r="M31" s="55"/>
    </row>
    <row r="32" spans="1:13">
      <c r="A32" s="442"/>
      <c r="B32" s="119"/>
      <c r="C32" s="6"/>
      <c r="D32" s="132">
        <v>20</v>
      </c>
      <c r="E32" s="10"/>
      <c r="F32" s="132">
        <v>26</v>
      </c>
      <c r="G32" s="10"/>
      <c r="H32" s="132">
        <v>26.875</v>
      </c>
      <c r="I32" s="10"/>
      <c r="J32" s="132">
        <v>27.75</v>
      </c>
      <c r="L32" s="132">
        <v>28.625</v>
      </c>
      <c r="M32" s="118"/>
    </row>
    <row r="33" spans="1:13">
      <c r="A33" s="442"/>
      <c r="B33" s="119"/>
      <c r="C33" s="6"/>
      <c r="D33" s="7">
        <v>2024</v>
      </c>
      <c r="E33" s="7"/>
      <c r="F33" s="8">
        <v>2025</v>
      </c>
      <c r="G33" s="8"/>
      <c r="H33" s="8">
        <v>2026</v>
      </c>
      <c r="I33" s="7"/>
      <c r="J33" s="7">
        <v>2027</v>
      </c>
      <c r="L33" s="7">
        <v>2028</v>
      </c>
      <c r="M33" s="27"/>
    </row>
    <row r="34" spans="1:13">
      <c r="A34" s="442"/>
      <c r="B34" s="119"/>
      <c r="C34" s="6"/>
      <c r="D34" s="132">
        <v>29.5</v>
      </c>
      <c r="E34" s="132"/>
      <c r="F34" s="132">
        <v>30.375</v>
      </c>
      <c r="G34" s="132"/>
      <c r="H34" s="132">
        <v>31.25</v>
      </c>
      <c r="I34" s="132"/>
      <c r="J34" s="132">
        <v>32.125</v>
      </c>
      <c r="L34" s="132">
        <v>33</v>
      </c>
      <c r="M34" s="118"/>
    </row>
    <row r="35" spans="1:13">
      <c r="A35" s="442"/>
      <c r="B35" s="119"/>
      <c r="C35" s="6"/>
      <c r="E35" s="7"/>
      <c r="F35" s="7"/>
      <c r="G35" s="7"/>
      <c r="H35" s="8"/>
      <c r="I35" s="8"/>
      <c r="J35" s="8"/>
      <c r="K35" s="7"/>
      <c r="L35" s="7"/>
      <c r="M35" s="27"/>
    </row>
    <row r="36" spans="1:13">
      <c r="A36" s="442"/>
      <c r="B36" s="119"/>
      <c r="C36" s="6"/>
      <c r="E36" s="10"/>
      <c r="F36" s="121"/>
      <c r="G36" s="10"/>
      <c r="H36" s="121"/>
      <c r="I36" s="10"/>
      <c r="J36" s="121"/>
      <c r="K36" s="10"/>
      <c r="L36" s="121"/>
      <c r="M36" s="118"/>
    </row>
    <row r="37" spans="1:13">
      <c r="A37" s="442"/>
      <c r="B37" s="119"/>
      <c r="C37" s="6"/>
      <c r="D37" s="11"/>
      <c r="E37" s="117"/>
      <c r="F37" s="11" t="s">
        <v>180</v>
      </c>
      <c r="G37" s="117"/>
      <c r="H37" s="11"/>
      <c r="I37" s="117"/>
      <c r="J37" s="11"/>
      <c r="K37" s="117"/>
      <c r="L37" s="11"/>
      <c r="M37" s="118"/>
    </row>
    <row r="38" spans="1:13">
      <c r="A38" s="442"/>
      <c r="B38" s="119"/>
      <c r="C38" s="6"/>
      <c r="D38" s="121"/>
      <c r="E38" s="10"/>
      <c r="F38" s="444">
        <v>33</v>
      </c>
      <c r="G38" s="445"/>
      <c r="H38" s="446"/>
      <c r="I38" s="446"/>
      <c r="J38" s="11"/>
      <c r="K38" s="117"/>
      <c r="L38" s="11"/>
      <c r="M38" s="118"/>
    </row>
    <row r="39" spans="1:13" ht="18" customHeight="1">
      <c r="A39" s="442"/>
      <c r="B39" s="426" t="s">
        <v>173</v>
      </c>
      <c r="C39" s="56"/>
      <c r="D39" s="56"/>
      <c r="E39" s="56"/>
      <c r="F39" s="56"/>
      <c r="G39" s="56"/>
      <c r="H39" s="56"/>
      <c r="I39" s="56"/>
      <c r="J39" s="56"/>
      <c r="K39" s="56"/>
      <c r="M39" s="65"/>
    </row>
    <row r="40" spans="1:13">
      <c r="A40" s="442"/>
      <c r="B40" s="427"/>
      <c r="D40" s="57" t="s">
        <v>174</v>
      </c>
      <c r="E40" s="58" t="s">
        <v>107</v>
      </c>
      <c r="F40" s="447" t="s">
        <v>181</v>
      </c>
      <c r="G40" s="420"/>
      <c r="H40" s="7"/>
      <c r="I40" s="77" t="s">
        <v>127</v>
      </c>
      <c r="J40" s="59"/>
      <c r="K40" s="59"/>
      <c r="M40" s="65"/>
    </row>
    <row r="41" spans="1:13">
      <c r="A41" s="442"/>
      <c r="B41" s="427"/>
      <c r="D41" s="60"/>
      <c r="E41" s="32" t="s">
        <v>233</v>
      </c>
      <c r="F41" s="447"/>
      <c r="G41" s="421"/>
      <c r="H41" s="38"/>
      <c r="I41" s="422"/>
      <c r="J41" s="422"/>
      <c r="K41" s="61"/>
      <c r="M41" s="65"/>
    </row>
    <row r="42" spans="1:13">
      <c r="A42" s="442"/>
      <c r="B42" s="428"/>
      <c r="C42" s="62"/>
      <c r="D42" s="62"/>
      <c r="E42" s="62"/>
      <c r="F42" s="62"/>
      <c r="G42" s="62"/>
      <c r="H42" s="62"/>
      <c r="I42" s="62"/>
      <c r="J42" s="62"/>
      <c r="K42" s="62"/>
      <c r="M42" s="65"/>
    </row>
    <row r="43" spans="1:13">
      <c r="A43" s="442"/>
      <c r="B43" s="69" t="s">
        <v>140</v>
      </c>
      <c r="C43" s="415" t="s">
        <v>330</v>
      </c>
      <c r="D43" s="416"/>
      <c r="E43" s="416"/>
      <c r="F43" s="416"/>
      <c r="G43" s="416"/>
      <c r="H43" s="416"/>
      <c r="I43" s="416"/>
      <c r="J43" s="416"/>
      <c r="K43" s="416"/>
      <c r="L43" s="416"/>
      <c r="M43" s="417"/>
    </row>
    <row r="44" spans="1:13" ht="15.65" customHeight="1">
      <c r="A44" s="442"/>
      <c r="B44" s="69" t="s">
        <v>141</v>
      </c>
      <c r="C44" s="415" t="s">
        <v>315</v>
      </c>
      <c r="D44" s="416"/>
      <c r="E44" s="416"/>
      <c r="F44" s="416"/>
      <c r="G44" s="416"/>
      <c r="H44" s="416"/>
      <c r="I44" s="416"/>
      <c r="J44" s="416"/>
      <c r="K44" s="416"/>
      <c r="L44" s="416"/>
      <c r="M44" s="417"/>
    </row>
    <row r="45" spans="1:13">
      <c r="A45" s="442"/>
      <c r="B45" s="69" t="s">
        <v>142</v>
      </c>
      <c r="C45" s="143">
        <v>0</v>
      </c>
      <c r="D45" s="13"/>
      <c r="E45" s="13"/>
      <c r="F45" s="13"/>
      <c r="G45" s="13"/>
      <c r="H45" s="13"/>
      <c r="I45" s="13"/>
      <c r="J45" s="13"/>
      <c r="K45" s="13"/>
      <c r="L45" s="13"/>
      <c r="M45" s="14"/>
    </row>
    <row r="46" spans="1:13">
      <c r="A46" s="443"/>
      <c r="B46" s="69" t="s">
        <v>143</v>
      </c>
      <c r="C46" s="143">
        <v>2019</v>
      </c>
      <c r="D46" s="13"/>
      <c r="E46" s="13"/>
      <c r="F46" s="13"/>
      <c r="G46" s="13"/>
      <c r="H46" s="13"/>
      <c r="I46" s="13"/>
      <c r="J46" s="13"/>
      <c r="K46" s="13"/>
      <c r="L46" s="13"/>
      <c r="M46" s="14"/>
    </row>
    <row r="47" spans="1:13" ht="15.75" customHeight="1">
      <c r="A47" s="435" t="s">
        <v>185</v>
      </c>
      <c r="B47" s="70" t="s">
        <v>144</v>
      </c>
      <c r="C47" s="438" t="s">
        <v>264</v>
      </c>
      <c r="D47" s="438"/>
      <c r="E47" s="438"/>
      <c r="F47" s="438"/>
      <c r="G47" s="438"/>
      <c r="H47" s="438"/>
      <c r="I47" s="438"/>
      <c r="J47" s="438"/>
      <c r="K47" s="438"/>
      <c r="L47" s="438"/>
      <c r="M47" s="439"/>
    </row>
    <row r="48" spans="1:13">
      <c r="A48" s="436"/>
      <c r="B48" s="70" t="s">
        <v>145</v>
      </c>
      <c r="C48" s="438" t="s">
        <v>219</v>
      </c>
      <c r="D48" s="438"/>
      <c r="E48" s="438"/>
      <c r="F48" s="438"/>
      <c r="G48" s="438"/>
      <c r="H48" s="438"/>
      <c r="I48" s="438"/>
      <c r="J48" s="438"/>
      <c r="K48" s="438"/>
      <c r="L48" s="438"/>
      <c r="M48" s="439"/>
    </row>
    <row r="49" spans="1:13">
      <c r="A49" s="436"/>
      <c r="B49" s="70" t="s">
        <v>146</v>
      </c>
      <c r="C49" s="418" t="s">
        <v>265</v>
      </c>
      <c r="D49" s="419"/>
      <c r="E49" s="419"/>
      <c r="F49" s="419"/>
      <c r="G49" s="419"/>
      <c r="H49" s="419"/>
      <c r="I49" s="419"/>
      <c r="J49" s="419"/>
      <c r="K49" s="419"/>
      <c r="L49" s="419"/>
      <c r="M49" s="419"/>
    </row>
    <row r="50" spans="1:13" ht="15.75" customHeight="1">
      <c r="A50" s="436"/>
      <c r="B50" s="71" t="s">
        <v>147</v>
      </c>
      <c r="C50" s="438" t="s">
        <v>206</v>
      </c>
      <c r="D50" s="438"/>
      <c r="E50" s="438"/>
      <c r="F50" s="438"/>
      <c r="G50" s="438"/>
      <c r="H50" s="438"/>
      <c r="I50" s="438"/>
      <c r="J50" s="438"/>
      <c r="K50" s="438"/>
      <c r="L50" s="438"/>
      <c r="M50" s="439"/>
    </row>
    <row r="51" spans="1:13" ht="15.75" customHeight="1">
      <c r="A51" s="436"/>
      <c r="B51" s="70" t="s">
        <v>148</v>
      </c>
      <c r="C51" s="440" t="s">
        <v>208</v>
      </c>
      <c r="D51" s="438"/>
      <c r="E51" s="438"/>
      <c r="F51" s="438"/>
      <c r="G51" s="438"/>
      <c r="H51" s="438"/>
      <c r="I51" s="438"/>
      <c r="J51" s="438"/>
      <c r="K51" s="438"/>
      <c r="L51" s="438"/>
      <c r="M51" s="439"/>
    </row>
    <row r="52" spans="1:13" ht="16" thickBot="1">
      <c r="A52" s="437"/>
      <c r="B52" s="70" t="s">
        <v>149</v>
      </c>
      <c r="C52" s="438" t="s">
        <v>266</v>
      </c>
      <c r="D52" s="438"/>
      <c r="E52" s="438"/>
      <c r="F52" s="438"/>
      <c r="G52" s="438"/>
      <c r="H52" s="438"/>
      <c r="I52" s="438"/>
      <c r="J52" s="438"/>
      <c r="K52" s="438"/>
      <c r="L52" s="438"/>
      <c r="M52" s="439"/>
    </row>
    <row r="53" spans="1:13" ht="15.75" customHeight="1">
      <c r="A53" s="435" t="s">
        <v>191</v>
      </c>
      <c r="B53" s="72" t="s">
        <v>177</v>
      </c>
      <c r="C53" s="438" t="s">
        <v>1499</v>
      </c>
      <c r="D53" s="438"/>
      <c r="E53" s="438"/>
      <c r="F53" s="438"/>
      <c r="G53" s="438"/>
      <c r="H53" s="438"/>
      <c r="I53" s="438"/>
      <c r="J53" s="438"/>
      <c r="K53" s="438"/>
      <c r="L53" s="438"/>
      <c r="M53" s="439"/>
    </row>
    <row r="54" spans="1:13" ht="30" customHeight="1">
      <c r="A54" s="436"/>
      <c r="B54" s="72" t="s">
        <v>178</v>
      </c>
      <c r="C54" s="438" t="s">
        <v>576</v>
      </c>
      <c r="D54" s="438"/>
      <c r="E54" s="438"/>
      <c r="F54" s="438"/>
      <c r="G54" s="438"/>
      <c r="H54" s="438"/>
      <c r="I54" s="438"/>
      <c r="J54" s="438"/>
      <c r="K54" s="438"/>
      <c r="L54" s="438"/>
      <c r="M54" s="439"/>
    </row>
    <row r="55" spans="1:13" ht="30" customHeight="1" thickBot="1">
      <c r="A55" s="436"/>
      <c r="B55" s="73" t="s">
        <v>6</v>
      </c>
      <c r="C55" s="438" t="s">
        <v>265</v>
      </c>
      <c r="D55" s="438"/>
      <c r="E55" s="438"/>
      <c r="F55" s="438"/>
      <c r="G55" s="438"/>
      <c r="H55" s="438"/>
      <c r="I55" s="438"/>
      <c r="J55" s="438"/>
      <c r="K55" s="438"/>
      <c r="L55" s="438"/>
      <c r="M55" s="439"/>
    </row>
    <row r="56" spans="1:13" ht="16" thickBot="1">
      <c r="A56" s="87" t="s">
        <v>150</v>
      </c>
      <c r="B56" s="74"/>
      <c r="C56" s="448" t="s">
        <v>151</v>
      </c>
      <c r="D56" s="449"/>
      <c r="E56" s="449"/>
      <c r="F56" s="449"/>
      <c r="G56" s="449"/>
      <c r="H56" s="449"/>
      <c r="I56" s="449"/>
      <c r="J56" s="449"/>
      <c r="K56" s="449"/>
      <c r="L56" s="449"/>
      <c r="M56" s="450"/>
    </row>
  </sheetData>
  <mergeCells count="39">
    <mergeCell ref="A53:A55"/>
    <mergeCell ref="C53:M53"/>
    <mergeCell ref="C54:M54"/>
    <mergeCell ref="C55:M55"/>
    <mergeCell ref="C56:M56"/>
    <mergeCell ref="A47:A52"/>
    <mergeCell ref="C47:M47"/>
    <mergeCell ref="C48:M48"/>
    <mergeCell ref="C49:M49"/>
    <mergeCell ref="C50:M50"/>
    <mergeCell ref="C51:M51"/>
    <mergeCell ref="C52:M52"/>
    <mergeCell ref="C43:M43"/>
    <mergeCell ref="C11:M11"/>
    <mergeCell ref="A12:A46"/>
    <mergeCell ref="B13:B19"/>
    <mergeCell ref="B20:B23"/>
    <mergeCell ref="J25:L25"/>
    <mergeCell ref="B27:B29"/>
    <mergeCell ref="F38:G38"/>
    <mergeCell ref="H38:I38"/>
    <mergeCell ref="B39:B42"/>
    <mergeCell ref="F40:F41"/>
    <mergeCell ref="G40:G41"/>
    <mergeCell ref="I41:J41"/>
    <mergeCell ref="C44:M44"/>
    <mergeCell ref="I10:J10"/>
    <mergeCell ref="L10:M10"/>
    <mergeCell ref="A2:A11"/>
    <mergeCell ref="C2:M2"/>
    <mergeCell ref="C3:M3"/>
    <mergeCell ref="B8:B10"/>
    <mergeCell ref="C9:D9"/>
    <mergeCell ref="F9:G9"/>
    <mergeCell ref="I9:J9"/>
    <mergeCell ref="L9:M9"/>
    <mergeCell ref="C10:D10"/>
    <mergeCell ref="F10:G10"/>
    <mergeCell ref="F4:G4"/>
  </mergeCells>
  <dataValidations count="4">
    <dataValidation allowBlank="1" showInputMessage="1" showErrorMessage="1" prompt="Incluir una ficha por cada indicador, ya sea de producto o de resultado" sqref="B1"/>
    <dataValidation allowBlank="1" showInputMessage="1" showErrorMessage="1" prompt="Selecciones de la lista desplegable" sqref="B12"/>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51"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'F:\Users\jsserrano\Desktop\Daniel Serrano\Alcaldía\PPTIMA\Fases\Formulación\[Matriz de Plan de Accion ( V2 2018).xlsx]Desplegables'!#REF!</xm:f>
          </x14:formula1>
          <xm:sqref>G40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B1" workbookViewId="0">
      <selection activeCell="I3" sqref="I3:I17"/>
    </sheetView>
  </sheetViews>
  <sheetFormatPr baseColWidth="10" defaultRowHeight="14.5"/>
  <cols>
    <col min="1" max="1" width="7.81640625" customWidth="1"/>
    <col min="2" max="2" width="20.453125" customWidth="1"/>
    <col min="3" max="3" width="49.7265625" customWidth="1"/>
    <col min="8" max="8" width="27.26953125" customWidth="1"/>
    <col min="9" max="10" width="14.26953125" customWidth="1"/>
    <col min="11" max="11" width="13.54296875" customWidth="1"/>
    <col min="12" max="12" width="18.26953125" customWidth="1"/>
    <col min="13" max="13" width="17.26953125" customWidth="1"/>
    <col min="14" max="14" width="16.54296875" customWidth="1"/>
  </cols>
  <sheetData>
    <row r="1" spans="1:14">
      <c r="I1" s="403" t="s">
        <v>1323</v>
      </c>
      <c r="J1" s="403"/>
      <c r="K1" s="403"/>
      <c r="L1" s="403" t="s">
        <v>1324</v>
      </c>
      <c r="M1" s="403"/>
      <c r="N1" s="403"/>
    </row>
    <row r="2" spans="1:14">
      <c r="A2" t="s">
        <v>1322</v>
      </c>
      <c r="B2" t="s">
        <v>1325</v>
      </c>
      <c r="E2">
        <v>2015</v>
      </c>
      <c r="F2">
        <v>2016</v>
      </c>
      <c r="G2">
        <v>2018</v>
      </c>
      <c r="H2" t="s">
        <v>1326</v>
      </c>
      <c r="I2" t="s">
        <v>1327</v>
      </c>
      <c r="J2" t="s">
        <v>1328</v>
      </c>
      <c r="K2" t="s">
        <v>1329</v>
      </c>
      <c r="L2" t="s">
        <v>1327</v>
      </c>
      <c r="M2" t="s">
        <v>1328</v>
      </c>
      <c r="N2" t="s">
        <v>1329</v>
      </c>
    </row>
    <row r="3" spans="1:14" ht="14.5" customHeight="1">
      <c r="A3">
        <v>1</v>
      </c>
      <c r="B3" t="s">
        <v>1330</v>
      </c>
      <c r="C3" t="s">
        <v>1331</v>
      </c>
      <c r="D3" t="s">
        <v>1332</v>
      </c>
      <c r="E3" s="185">
        <v>0.17080000000000001</v>
      </c>
      <c r="F3" s="185">
        <v>0.245</v>
      </c>
      <c r="G3" s="185">
        <v>0.26179601506887701</v>
      </c>
      <c r="H3" s="398" t="s">
        <v>1333</v>
      </c>
      <c r="I3" s="397">
        <f>E5-(AVERAGE(E8,E11,E14))</f>
        <v>0.23430000000000001</v>
      </c>
      <c r="J3" s="397">
        <f>F5-(AVERAGE(F8,F11,F14))</f>
        <v>0.21090000000000003</v>
      </c>
      <c r="K3" s="397">
        <f>G5-(AVERAGE(G8,G11,G14))</f>
        <v>0.14490607047882251</v>
      </c>
      <c r="L3" s="397">
        <f>SUM(E4:E5)-AVERAGE(SUM(E7:E8),SUM(E10:E11),SUM(E13:E14))</f>
        <v>0.18519999999999992</v>
      </c>
      <c r="M3" s="397">
        <f>SUM(F4:F5)-AVERAGE(SUM(F7:F8),SUM(F10:F11),SUM(F13:F14))</f>
        <v>0.27560000000000001</v>
      </c>
      <c r="N3" s="397">
        <f>SUM(G4:G5)-AVERAGE(SUM(G7:G8),SUM(G10:G11),SUM(G13:G14))</f>
        <v>0.33126143826869153</v>
      </c>
    </row>
    <row r="4" spans="1:14">
      <c r="D4" t="s">
        <v>1334</v>
      </c>
      <c r="E4" s="186">
        <v>0.4451</v>
      </c>
      <c r="F4" s="186">
        <v>0.436</v>
      </c>
      <c r="G4" s="187">
        <v>0.54357780063508698</v>
      </c>
      <c r="H4" s="398"/>
      <c r="I4" s="397"/>
      <c r="J4" s="397"/>
      <c r="K4" s="397"/>
      <c r="L4" s="397"/>
      <c r="M4" s="397"/>
      <c r="N4" s="397"/>
    </row>
    <row r="5" spans="1:14">
      <c r="D5" t="s">
        <v>1335</v>
      </c>
      <c r="E5" s="186">
        <v>0.38400000000000001</v>
      </c>
      <c r="F5" s="186">
        <v>0.31790000000000002</v>
      </c>
      <c r="G5" s="187">
        <v>0.19462618429603601</v>
      </c>
      <c r="H5" s="398"/>
      <c r="I5" s="397"/>
      <c r="J5" s="397"/>
      <c r="K5" s="397"/>
      <c r="L5" s="397"/>
      <c r="M5" s="397"/>
      <c r="N5" s="397"/>
    </row>
    <row r="6" spans="1:14">
      <c r="C6" t="s">
        <v>1336</v>
      </c>
      <c r="D6" t="s">
        <v>1332</v>
      </c>
      <c r="E6" s="185">
        <v>0.36699999999999999</v>
      </c>
      <c r="F6" s="185">
        <v>0.56299999999999994</v>
      </c>
      <c r="G6" s="188">
        <v>0.74552322971126106</v>
      </c>
      <c r="H6" s="398"/>
      <c r="I6" s="397"/>
      <c r="J6" s="397"/>
      <c r="K6" s="397"/>
      <c r="L6" s="397"/>
      <c r="M6" s="397"/>
      <c r="N6" s="397"/>
    </row>
    <row r="7" spans="1:14">
      <c r="D7" t="s">
        <v>1334</v>
      </c>
      <c r="E7" s="185">
        <v>0.502</v>
      </c>
      <c r="F7" s="185">
        <v>0.36470000000000002</v>
      </c>
      <c r="G7" s="188">
        <v>0.218991378336861</v>
      </c>
      <c r="H7" s="398"/>
      <c r="I7" s="397"/>
      <c r="J7" s="397"/>
      <c r="K7" s="397"/>
      <c r="L7" s="397"/>
      <c r="M7" s="397"/>
      <c r="N7" s="397"/>
    </row>
    <row r="8" spans="1:14">
      <c r="D8" t="s">
        <v>1335</v>
      </c>
      <c r="E8" s="185">
        <v>0.13100000000000001</v>
      </c>
      <c r="F8" s="185">
        <v>7.1999999999999995E-2</v>
      </c>
      <c r="G8" s="188">
        <v>3.5485391951877401E-2</v>
      </c>
      <c r="H8" s="398"/>
      <c r="I8" s="397"/>
      <c r="J8" s="397"/>
      <c r="K8" s="397"/>
      <c r="L8" s="397"/>
      <c r="M8" s="397"/>
      <c r="N8" s="397"/>
    </row>
    <row r="9" spans="1:14">
      <c r="C9" t="s">
        <v>1337</v>
      </c>
      <c r="D9" t="s">
        <v>1332</v>
      </c>
      <c r="E9" s="185">
        <v>0.31790000000000002</v>
      </c>
      <c r="F9" s="185">
        <v>0.47420000000000001</v>
      </c>
      <c r="G9" s="188">
        <v>0.48083351368382898</v>
      </c>
      <c r="H9" s="398"/>
      <c r="I9" s="397"/>
      <c r="J9" s="397"/>
      <c r="K9" s="397"/>
      <c r="L9" s="397"/>
      <c r="M9" s="397"/>
      <c r="N9" s="397"/>
    </row>
    <row r="10" spans="1:14">
      <c r="D10" t="s">
        <v>1334</v>
      </c>
      <c r="E10" s="189">
        <v>0.51070000000000004</v>
      </c>
      <c r="F10" s="185">
        <v>0.39</v>
      </c>
      <c r="G10" s="188">
        <v>0.44076918453180497</v>
      </c>
      <c r="H10" s="398"/>
      <c r="I10" s="397"/>
      <c r="J10" s="397"/>
      <c r="K10" s="397"/>
      <c r="L10" s="397"/>
      <c r="M10" s="397"/>
      <c r="N10" s="397"/>
    </row>
    <row r="11" spans="1:14">
      <c r="D11" t="s">
        <v>1335</v>
      </c>
      <c r="E11" s="189">
        <v>0.17129999999999998</v>
      </c>
      <c r="F11" s="185">
        <v>0.13500000000000001</v>
      </c>
      <c r="G11" s="188">
        <v>7.8397301784365797E-2</v>
      </c>
      <c r="H11" s="398"/>
      <c r="I11" s="397"/>
      <c r="J11" s="397"/>
      <c r="K11" s="397"/>
      <c r="L11" s="397"/>
      <c r="M11" s="397"/>
      <c r="N11" s="397"/>
    </row>
    <row r="12" spans="1:14">
      <c r="C12" t="s">
        <v>1338</v>
      </c>
      <c r="D12" t="s">
        <v>1332</v>
      </c>
      <c r="E12" s="189">
        <v>0.38329999999999997</v>
      </c>
      <c r="F12" s="185">
        <v>0.52639999999999998</v>
      </c>
      <c r="G12" s="188">
        <v>0.55281561661761403</v>
      </c>
      <c r="H12" s="398"/>
      <c r="I12" s="397"/>
      <c r="J12" s="397"/>
      <c r="K12" s="397"/>
      <c r="L12" s="397"/>
      <c r="M12" s="397"/>
      <c r="N12" s="397"/>
    </row>
    <row r="13" spans="1:14">
      <c r="D13" t="s">
        <v>1334</v>
      </c>
      <c r="E13" s="189">
        <v>0.46990000000000004</v>
      </c>
      <c r="F13" s="185">
        <v>0.35920000000000002</v>
      </c>
      <c r="G13" s="188">
        <v>0.41190673566698799</v>
      </c>
      <c r="H13" s="398"/>
      <c r="I13" s="397"/>
      <c r="J13" s="397"/>
      <c r="K13" s="397"/>
      <c r="L13" s="397"/>
      <c r="M13" s="397"/>
      <c r="N13" s="397"/>
    </row>
    <row r="14" spans="1:14">
      <c r="D14" t="s">
        <v>1335</v>
      </c>
      <c r="E14" s="189">
        <v>0.14679999999999999</v>
      </c>
      <c r="F14" s="185">
        <v>0.114</v>
      </c>
      <c r="G14" s="188">
        <v>3.5277647715397299E-2</v>
      </c>
      <c r="H14" s="398"/>
      <c r="I14" s="397"/>
      <c r="J14" s="397"/>
      <c r="K14" s="397"/>
      <c r="L14" s="397"/>
      <c r="M14" s="397"/>
      <c r="N14" s="397"/>
    </row>
    <row r="15" spans="1:14">
      <c r="C15" t="s">
        <v>1339</v>
      </c>
      <c r="D15" t="s">
        <v>1332</v>
      </c>
      <c r="E15" s="189">
        <v>0.56810000000000005</v>
      </c>
      <c r="F15" s="185">
        <v>0.73</v>
      </c>
      <c r="G15" s="188">
        <v>0.82441336831020495</v>
      </c>
      <c r="H15" s="398"/>
      <c r="I15" s="397"/>
      <c r="J15" s="397"/>
      <c r="K15" s="397"/>
      <c r="L15" s="397"/>
      <c r="M15" s="397"/>
      <c r="N15" s="397"/>
    </row>
    <row r="16" spans="1:14">
      <c r="D16" t="s">
        <v>1334</v>
      </c>
      <c r="E16" s="189">
        <v>0.33600000000000002</v>
      </c>
      <c r="F16" s="185">
        <v>0.224</v>
      </c>
      <c r="G16" s="188">
        <v>0.15672907811970402</v>
      </c>
      <c r="H16" s="398"/>
      <c r="I16" s="397"/>
      <c r="J16" s="397"/>
      <c r="K16" s="397"/>
      <c r="L16" s="397"/>
      <c r="M16" s="397"/>
      <c r="N16" s="397"/>
    </row>
    <row r="17" spans="1:14">
      <c r="D17" t="s">
        <v>1335</v>
      </c>
      <c r="E17" s="189">
        <v>9.5700000000000007E-2</v>
      </c>
      <c r="F17" s="185">
        <v>4.4600000000000001E-2</v>
      </c>
      <c r="G17" s="188">
        <v>1.88575535700914E-2</v>
      </c>
      <c r="H17" s="398"/>
      <c r="I17" s="397"/>
      <c r="J17" s="397"/>
      <c r="K17" s="397"/>
      <c r="L17" s="397"/>
      <c r="M17" s="397"/>
      <c r="N17" s="397"/>
    </row>
    <row r="18" spans="1:14" ht="55.5" customHeight="1">
      <c r="C18" t="s">
        <v>1340</v>
      </c>
      <c r="D18" t="s">
        <v>1332</v>
      </c>
      <c r="E18" s="189">
        <v>0.42409999999999998</v>
      </c>
      <c r="F18" s="189">
        <v>0.501</v>
      </c>
      <c r="G18" s="188">
        <v>0.56720696853033703</v>
      </c>
      <c r="H18" s="398" t="s">
        <v>1341</v>
      </c>
      <c r="I18" s="397">
        <f>E20</f>
        <v>9.8799999999999999E-2</v>
      </c>
      <c r="J18" s="397">
        <f>F20</f>
        <v>6.4199999999999993E-2</v>
      </c>
      <c r="K18" s="397">
        <f>G20</f>
        <v>4.0491934784264598E-2</v>
      </c>
      <c r="L18" s="397">
        <f>SUM(E19:E20)</f>
        <v>0.5655</v>
      </c>
      <c r="M18" s="397">
        <f>SUM(F19:F20)</f>
        <v>0.48459999999999998</v>
      </c>
      <c r="N18" s="397">
        <f>SUM(G19:G20)</f>
        <v>0.42186593261631161</v>
      </c>
    </row>
    <row r="19" spans="1:14">
      <c r="D19" t="s">
        <v>1334</v>
      </c>
      <c r="E19" s="189">
        <v>0.4667</v>
      </c>
      <c r="F19" s="189">
        <v>0.4204</v>
      </c>
      <c r="G19" s="188">
        <v>0.38137399783204701</v>
      </c>
      <c r="H19" s="398"/>
      <c r="I19" s="397"/>
      <c r="J19" s="397"/>
      <c r="K19" s="397"/>
      <c r="L19" s="397"/>
      <c r="M19" s="397"/>
      <c r="N19" s="397"/>
    </row>
    <row r="20" spans="1:14">
      <c r="D20" t="s">
        <v>1335</v>
      </c>
      <c r="E20" s="189">
        <v>9.8799999999999999E-2</v>
      </c>
      <c r="F20" s="189">
        <v>6.4199999999999993E-2</v>
      </c>
      <c r="G20" s="188">
        <v>4.0491934784264598E-2</v>
      </c>
      <c r="H20" s="398"/>
      <c r="I20" s="397"/>
      <c r="J20" s="397"/>
      <c r="K20" s="397"/>
      <c r="L20" s="397"/>
      <c r="M20" s="397"/>
      <c r="N20" s="397"/>
    </row>
    <row r="21" spans="1:14" ht="23.15" customHeight="1">
      <c r="A21">
        <v>2</v>
      </c>
      <c r="B21" t="s">
        <v>1342</v>
      </c>
      <c r="C21" t="s">
        <v>1343</v>
      </c>
      <c r="D21" t="s">
        <v>1332</v>
      </c>
      <c r="E21" s="189">
        <v>0.38729999999999998</v>
      </c>
      <c r="F21" s="185">
        <v>0.47310000000000002</v>
      </c>
      <c r="G21" s="188">
        <v>0.51245652022544397</v>
      </c>
      <c r="H21" s="402" t="s">
        <v>251</v>
      </c>
      <c r="I21" s="397">
        <f>E23</f>
        <v>9.5100000000000004E-2</v>
      </c>
      <c r="J21" s="397">
        <f>F23</f>
        <v>7.6600000000000001E-2</v>
      </c>
      <c r="K21" s="397">
        <f>G23</f>
        <v>6.5182055028313798E-2</v>
      </c>
      <c r="L21" s="397">
        <f>SUM(E22:E23)</f>
        <v>0.5958</v>
      </c>
      <c r="M21" s="397">
        <f>SUM(F22:F23)</f>
        <v>0.50119999999999998</v>
      </c>
      <c r="N21" s="397">
        <f>SUM(G22:G23)</f>
        <v>0.45741345263883981</v>
      </c>
    </row>
    <row r="22" spans="1:14">
      <c r="D22" t="s">
        <v>1334</v>
      </c>
      <c r="E22" s="189">
        <v>0.50070000000000003</v>
      </c>
      <c r="F22" s="185">
        <v>0.42459999999999998</v>
      </c>
      <c r="G22" s="188">
        <v>0.392231397610526</v>
      </c>
      <c r="H22" s="402"/>
      <c r="I22" s="399"/>
      <c r="J22" s="399"/>
      <c r="K22" s="399"/>
      <c r="L22" s="397"/>
      <c r="M22" s="397"/>
      <c r="N22" s="397"/>
    </row>
    <row r="23" spans="1:14">
      <c r="D23" t="s">
        <v>1335</v>
      </c>
      <c r="E23" s="189">
        <v>9.5100000000000004E-2</v>
      </c>
      <c r="F23" s="185">
        <v>7.6600000000000001E-2</v>
      </c>
      <c r="G23" s="188">
        <v>6.5182055028313798E-2</v>
      </c>
      <c r="H23" s="402"/>
      <c r="I23" s="399"/>
      <c r="J23" s="399"/>
      <c r="K23" s="399"/>
      <c r="L23" s="397"/>
      <c r="M23" s="397"/>
      <c r="N23" s="397"/>
    </row>
    <row r="24" spans="1:14" ht="14.5" customHeight="1">
      <c r="A24">
        <v>3</v>
      </c>
      <c r="B24" t="s">
        <v>1342</v>
      </c>
      <c r="C24" t="s">
        <v>1344</v>
      </c>
      <c r="D24" t="s">
        <v>1332</v>
      </c>
      <c r="E24" s="189">
        <v>0.41449999999999998</v>
      </c>
      <c r="F24" s="185">
        <v>0.45</v>
      </c>
      <c r="G24" s="188">
        <v>0.560523303716704</v>
      </c>
      <c r="H24" s="401" t="s">
        <v>252</v>
      </c>
      <c r="I24" s="397">
        <f>E26</f>
        <v>9.2499999999999999E-2</v>
      </c>
      <c r="J24" s="397">
        <f>F26</f>
        <v>7.22E-2</v>
      </c>
      <c r="K24" s="397">
        <f>G26</f>
        <v>6.2408979902813494E-2</v>
      </c>
      <c r="L24" s="397">
        <f>SUM(E25:E26)</f>
        <v>0.57210000000000005</v>
      </c>
      <c r="M24" s="397">
        <f>SUM(F25:F26)</f>
        <v>0.53570000000000007</v>
      </c>
      <c r="N24" s="397">
        <f>SUM(G25:G26)</f>
        <v>0.4308244746551545</v>
      </c>
    </row>
    <row r="25" spans="1:14">
      <c r="D25" t="s">
        <v>1334</v>
      </c>
      <c r="E25" s="189">
        <v>0.47960000000000003</v>
      </c>
      <c r="F25" s="185">
        <v>0.46350000000000002</v>
      </c>
      <c r="G25" s="188">
        <v>0.36841549475234103</v>
      </c>
      <c r="H25" s="401"/>
      <c r="I25" s="399"/>
      <c r="J25" s="399"/>
      <c r="K25" s="399"/>
      <c r="L25" s="397"/>
      <c r="M25" s="397"/>
      <c r="N25" s="397"/>
    </row>
    <row r="26" spans="1:14">
      <c r="D26" t="s">
        <v>1335</v>
      </c>
      <c r="E26" s="189">
        <v>9.2499999999999999E-2</v>
      </c>
      <c r="F26" s="185">
        <v>7.22E-2</v>
      </c>
      <c r="G26" s="188">
        <v>6.2408979902813494E-2</v>
      </c>
      <c r="H26" s="401"/>
      <c r="I26" s="399"/>
      <c r="J26" s="399"/>
      <c r="K26" s="399"/>
      <c r="L26" s="397"/>
      <c r="M26" s="397"/>
      <c r="N26" s="397"/>
    </row>
    <row r="27" spans="1:14">
      <c r="C27" t="s">
        <v>1345</v>
      </c>
      <c r="D27" s="190" t="s">
        <v>1332</v>
      </c>
      <c r="E27" s="189">
        <v>0.3795</v>
      </c>
      <c r="F27" s="185">
        <v>0.48039999999999999</v>
      </c>
      <c r="G27" s="188">
        <v>0.59226945522058994</v>
      </c>
      <c r="H27" s="401"/>
      <c r="I27" s="399"/>
      <c r="J27" s="399"/>
      <c r="K27" s="399"/>
      <c r="L27" s="397"/>
      <c r="M27" s="397"/>
      <c r="N27" s="397"/>
    </row>
    <row r="28" spans="1:14">
      <c r="D28" s="190" t="s">
        <v>1334</v>
      </c>
      <c r="E28" s="189">
        <v>0.4985</v>
      </c>
      <c r="F28" s="185">
        <v>0.42470000000000002</v>
      </c>
      <c r="G28" s="188">
        <v>0.32950675647213601</v>
      </c>
      <c r="H28" s="401"/>
      <c r="I28" s="399"/>
      <c r="J28" s="399"/>
      <c r="K28" s="399"/>
      <c r="L28" s="397"/>
      <c r="M28" s="397"/>
      <c r="N28" s="397"/>
    </row>
    <row r="29" spans="1:14">
      <c r="D29" s="190" t="s">
        <v>1335</v>
      </c>
      <c r="E29" s="189">
        <v>9.9500000000000005E-2</v>
      </c>
      <c r="F29" s="185">
        <v>6.6699999999999995E-2</v>
      </c>
      <c r="G29" s="188">
        <v>5.3120241172257297E-2</v>
      </c>
      <c r="H29" s="401"/>
      <c r="I29" s="399"/>
      <c r="J29" s="399"/>
      <c r="K29" s="399"/>
      <c r="L29" s="397"/>
      <c r="M29" s="397"/>
      <c r="N29" s="397"/>
    </row>
    <row r="30" spans="1:14">
      <c r="C30" t="s">
        <v>1346</v>
      </c>
      <c r="D30" s="190" t="s">
        <v>1332</v>
      </c>
      <c r="E30" s="189">
        <v>0.37719999999999998</v>
      </c>
      <c r="F30" s="185">
        <v>0.47120000000000001</v>
      </c>
      <c r="G30" s="188">
        <v>0.51173310674852501</v>
      </c>
      <c r="H30" s="401"/>
      <c r="I30" s="399"/>
      <c r="J30" s="399"/>
      <c r="K30" s="399"/>
      <c r="L30" s="397"/>
      <c r="M30" s="397"/>
      <c r="N30" s="397"/>
    </row>
    <row r="31" spans="1:14">
      <c r="D31" s="190" t="s">
        <v>1334</v>
      </c>
      <c r="E31" s="189">
        <v>0.52680000000000005</v>
      </c>
      <c r="F31" s="185">
        <v>0.44779999999999998</v>
      </c>
      <c r="G31" s="188">
        <v>0.40979598765700997</v>
      </c>
      <c r="H31" s="401"/>
      <c r="I31" s="399"/>
      <c r="J31" s="399"/>
      <c r="K31" s="399"/>
      <c r="L31" s="397"/>
      <c r="M31" s="397"/>
      <c r="N31" s="397"/>
    </row>
    <row r="32" spans="1:14">
      <c r="D32" s="190" t="s">
        <v>1335</v>
      </c>
      <c r="E32" s="189">
        <v>8.5800000000000001E-2</v>
      </c>
      <c r="F32" s="185">
        <v>7.1800000000000003E-2</v>
      </c>
      <c r="G32" s="188">
        <v>7.4650019204419299E-2</v>
      </c>
      <c r="H32" s="401"/>
      <c r="I32" s="399"/>
      <c r="J32" s="399"/>
      <c r="K32" s="399"/>
      <c r="L32" s="397"/>
      <c r="M32" s="397"/>
      <c r="N32" s="397"/>
    </row>
    <row r="33" spans="1:14">
      <c r="C33" t="s">
        <v>1347</v>
      </c>
      <c r="D33" s="190" t="s">
        <v>1332</v>
      </c>
      <c r="E33" s="189">
        <v>0.40689999999999998</v>
      </c>
      <c r="F33" s="185">
        <v>0.47910000000000003</v>
      </c>
      <c r="G33" s="188">
        <v>0.54065726145285997</v>
      </c>
      <c r="H33" s="401"/>
      <c r="I33" s="399"/>
      <c r="J33" s="399"/>
      <c r="K33" s="399"/>
      <c r="L33" s="397"/>
      <c r="M33" s="397"/>
      <c r="N33" s="397"/>
    </row>
    <row r="34" spans="1:14">
      <c r="D34" s="190" t="s">
        <v>1334</v>
      </c>
      <c r="E34" s="189">
        <v>0.48820000000000002</v>
      </c>
      <c r="F34" s="185">
        <v>0.441</v>
      </c>
      <c r="G34" s="188">
        <v>0.40904082579864398</v>
      </c>
      <c r="H34" s="401"/>
      <c r="I34" s="399"/>
      <c r="J34" s="399"/>
      <c r="K34" s="399"/>
      <c r="L34" s="397"/>
      <c r="M34" s="397"/>
      <c r="N34" s="397"/>
    </row>
    <row r="35" spans="1:14">
      <c r="D35" s="190" t="s">
        <v>1335</v>
      </c>
      <c r="E35" s="189">
        <v>9.4399999999999998E-2</v>
      </c>
      <c r="F35" s="185">
        <v>7.2999999999999995E-2</v>
      </c>
      <c r="G35" s="188">
        <v>4.8548837107219196E-2</v>
      </c>
      <c r="H35" s="401"/>
      <c r="I35" s="399"/>
      <c r="J35" s="399"/>
      <c r="K35" s="399"/>
      <c r="L35" s="397"/>
      <c r="M35" s="397"/>
      <c r="N35" s="397"/>
    </row>
    <row r="36" spans="1:14">
      <c r="A36">
        <v>4</v>
      </c>
      <c r="B36" t="s">
        <v>1348</v>
      </c>
      <c r="C36" t="s">
        <v>1349</v>
      </c>
      <c r="D36" s="190" t="s">
        <v>1332</v>
      </c>
      <c r="E36" s="189">
        <v>0.31719999999999998</v>
      </c>
      <c r="F36" s="185">
        <v>0.38840000000000002</v>
      </c>
      <c r="G36" s="188">
        <v>0.417179576921755</v>
      </c>
      <c r="H36" s="398" t="s">
        <v>253</v>
      </c>
      <c r="I36" s="397">
        <f>AVERAGE(E38,E41,E44,E47,E50,E53)</f>
        <v>0.17016666666666669</v>
      </c>
      <c r="J36" s="397">
        <f>AVERAGE(F38,F41,F44,F47,F50,F53)</f>
        <v>0.13219999999999998</v>
      </c>
      <c r="K36" s="397">
        <f>AVERAGE(G38,G41,G44,G47,G50,G53)</f>
        <v>0.12926317864516398</v>
      </c>
      <c r="L36" s="397">
        <f>AVERAGE(SUM(E37:E38),SUM(E40:E41),SUM(E43:E44),SUM(E46:E47),SUM(E49:E50))</f>
        <v>0.72316000000000003</v>
      </c>
      <c r="M36" s="397">
        <f>AVERAGE(SUM(F37:F38),SUM(F40:F41),SUM(F43:F44),SUM(F46:F47),SUM(F49:F50))</f>
        <v>0.62461999999999995</v>
      </c>
      <c r="N36" s="397">
        <f>AVERAGE(SUM(G37:G38),SUM(G40:G41),SUM(G43:G44),SUM(G46:G47),SUM(G49:G50))</f>
        <v>0.61263192617584039</v>
      </c>
    </row>
    <row r="37" spans="1:14">
      <c r="D37" s="190" t="s">
        <v>1334</v>
      </c>
      <c r="E37" s="189">
        <v>0.51519999999999999</v>
      </c>
      <c r="F37" s="185">
        <v>0.4672</v>
      </c>
      <c r="G37" s="188">
        <v>0.448979502140402</v>
      </c>
      <c r="H37" s="398"/>
      <c r="I37" s="399"/>
      <c r="J37" s="399"/>
      <c r="K37" s="399"/>
      <c r="L37" s="397"/>
      <c r="M37" s="397"/>
      <c r="N37" s="397"/>
    </row>
    <row r="38" spans="1:14">
      <c r="D38" s="190" t="s">
        <v>1335</v>
      </c>
      <c r="E38" s="189">
        <v>0.15890000000000001</v>
      </c>
      <c r="F38" s="185">
        <v>0.14119999999999999</v>
      </c>
      <c r="G38" s="188">
        <v>0.12462661390123399</v>
      </c>
      <c r="H38" s="398"/>
      <c r="I38" s="399"/>
      <c r="J38" s="399"/>
      <c r="K38" s="399"/>
      <c r="L38" s="397"/>
      <c r="M38" s="397"/>
      <c r="N38" s="397"/>
    </row>
    <row r="39" spans="1:14">
      <c r="C39" t="s">
        <v>1350</v>
      </c>
      <c r="D39" s="190" t="s">
        <v>1332</v>
      </c>
      <c r="E39" s="189">
        <v>0.29649999999999999</v>
      </c>
      <c r="F39" s="185">
        <v>0.43090000000000001</v>
      </c>
      <c r="G39" s="188">
        <v>0.415957991736849</v>
      </c>
      <c r="H39" s="398"/>
      <c r="I39" s="399"/>
      <c r="J39" s="399"/>
      <c r="K39" s="399"/>
      <c r="L39" s="397"/>
      <c r="M39" s="397"/>
      <c r="N39" s="397"/>
    </row>
    <row r="40" spans="1:14">
      <c r="D40" s="190" t="s">
        <v>1334</v>
      </c>
      <c r="E40" s="189">
        <v>0.54469999999999996</v>
      </c>
      <c r="F40" s="185">
        <v>0.4657</v>
      </c>
      <c r="G40" s="188">
        <v>0.466710368269737</v>
      </c>
      <c r="H40" s="398"/>
      <c r="I40" s="399"/>
      <c r="J40" s="399"/>
      <c r="K40" s="399"/>
      <c r="L40" s="397"/>
      <c r="M40" s="397"/>
      <c r="N40" s="397"/>
    </row>
    <row r="41" spans="1:14">
      <c r="D41" s="190" t="s">
        <v>1335</v>
      </c>
      <c r="E41" s="189">
        <v>0.14990000000000001</v>
      </c>
      <c r="F41" s="185">
        <v>0.10059999999999999</v>
      </c>
      <c r="G41" s="188">
        <v>0.109158135386557</v>
      </c>
      <c r="H41" s="398"/>
      <c r="I41" s="399"/>
      <c r="J41" s="399"/>
      <c r="K41" s="399"/>
      <c r="L41" s="397"/>
      <c r="M41" s="397"/>
      <c r="N41" s="397"/>
    </row>
    <row r="42" spans="1:14">
      <c r="C42" t="s">
        <v>1351</v>
      </c>
      <c r="D42" s="190" t="s">
        <v>1332</v>
      </c>
      <c r="E42" s="189">
        <v>0.27639999999999998</v>
      </c>
      <c r="F42" s="185">
        <v>0.41670000000000001</v>
      </c>
      <c r="G42" s="188">
        <v>0.386658484910891</v>
      </c>
      <c r="H42" s="398"/>
      <c r="I42" s="399"/>
      <c r="J42" s="399"/>
      <c r="K42" s="399"/>
      <c r="L42" s="397"/>
      <c r="M42" s="397"/>
      <c r="N42" s="397"/>
    </row>
    <row r="43" spans="1:14">
      <c r="D43" s="190" t="s">
        <v>1334</v>
      </c>
      <c r="E43" s="189">
        <v>0.54179999999999995</v>
      </c>
      <c r="F43" s="185">
        <v>0.46989999999999998</v>
      </c>
      <c r="G43" s="188">
        <v>0.46960305666129698</v>
      </c>
      <c r="H43" s="398"/>
      <c r="I43" s="399"/>
      <c r="J43" s="399"/>
      <c r="K43" s="399"/>
      <c r="L43" s="397"/>
      <c r="M43" s="397"/>
      <c r="N43" s="397"/>
    </row>
    <row r="44" spans="1:14">
      <c r="D44" s="190" t="s">
        <v>1335</v>
      </c>
      <c r="E44" s="189">
        <v>0.1704</v>
      </c>
      <c r="F44" s="185">
        <v>0.1099</v>
      </c>
      <c r="G44" s="188">
        <v>0.13367892510625701</v>
      </c>
      <c r="H44" s="398"/>
      <c r="I44" s="399"/>
      <c r="J44" s="399"/>
      <c r="K44" s="399"/>
      <c r="L44" s="397"/>
      <c r="M44" s="397"/>
      <c r="N44" s="397"/>
    </row>
    <row r="45" spans="1:14">
      <c r="C45" t="s">
        <v>1352</v>
      </c>
      <c r="D45" s="190" t="s">
        <v>1332</v>
      </c>
      <c r="E45" s="189">
        <v>0.28000000000000003</v>
      </c>
      <c r="F45" s="185">
        <v>0.3619</v>
      </c>
      <c r="G45" s="188">
        <v>0.41209135998910396</v>
      </c>
      <c r="H45" s="398"/>
      <c r="I45" s="399"/>
      <c r="J45" s="399"/>
      <c r="K45" s="399"/>
      <c r="L45" s="397"/>
      <c r="M45" s="397"/>
      <c r="N45" s="397"/>
    </row>
    <row r="46" spans="1:14">
      <c r="D46" s="190" t="s">
        <v>1334</v>
      </c>
      <c r="E46" s="189">
        <v>0.56130000000000002</v>
      </c>
      <c r="F46" s="185">
        <v>0.51839999999999997</v>
      </c>
      <c r="G46" s="188">
        <v>0.46520079123139096</v>
      </c>
      <c r="H46" s="398"/>
      <c r="I46" s="399"/>
      <c r="J46" s="399"/>
      <c r="K46" s="399"/>
      <c r="L46" s="397"/>
      <c r="M46" s="397"/>
      <c r="N46" s="397"/>
    </row>
    <row r="47" spans="1:14">
      <c r="D47" s="190" t="s">
        <v>1335</v>
      </c>
      <c r="E47" s="189">
        <v>0.15240000000000001</v>
      </c>
      <c r="F47" s="185">
        <v>0.1162</v>
      </c>
      <c r="G47" s="188">
        <v>0.110166803570455</v>
      </c>
      <c r="H47" s="398"/>
      <c r="I47" s="399"/>
      <c r="J47" s="399"/>
      <c r="K47" s="399"/>
      <c r="L47" s="397"/>
      <c r="M47" s="397"/>
      <c r="N47" s="397"/>
    </row>
    <row r="48" spans="1:14">
      <c r="C48" t="s">
        <v>1353</v>
      </c>
      <c r="D48" s="190" t="s">
        <v>1332</v>
      </c>
      <c r="E48" s="189">
        <v>0.15790000000000001</v>
      </c>
      <c r="F48" s="185">
        <v>0.25409999999999999</v>
      </c>
      <c r="G48" s="188">
        <v>0.25945338657646799</v>
      </c>
      <c r="H48" s="398"/>
      <c r="I48" s="399"/>
      <c r="J48" s="399"/>
      <c r="K48" s="399"/>
      <c r="L48" s="397"/>
      <c r="M48" s="397"/>
      <c r="N48" s="397"/>
    </row>
    <row r="49" spans="1:14">
      <c r="D49" s="190" t="s">
        <v>1334</v>
      </c>
      <c r="E49" s="189">
        <v>0.54510000000000003</v>
      </c>
      <c r="F49" s="185">
        <v>0.49170000000000003</v>
      </c>
      <c r="G49" s="188">
        <v>0.48420573853013499</v>
      </c>
      <c r="H49" s="398"/>
      <c r="I49" s="399"/>
      <c r="J49" s="399"/>
      <c r="K49" s="399"/>
      <c r="L49" s="397"/>
      <c r="M49" s="397"/>
      <c r="N49" s="397"/>
    </row>
    <row r="50" spans="1:14">
      <c r="D50" s="190" t="s">
        <v>1335</v>
      </c>
      <c r="E50" s="189">
        <v>0.27610000000000001</v>
      </c>
      <c r="F50" s="185">
        <v>0.24229999999999999</v>
      </c>
      <c r="G50" s="188">
        <v>0.250829696081737</v>
      </c>
      <c r="H50" s="398"/>
      <c r="I50" s="399"/>
      <c r="J50" s="399"/>
      <c r="K50" s="399"/>
      <c r="L50" s="397"/>
      <c r="M50" s="397"/>
      <c r="N50" s="397"/>
    </row>
    <row r="51" spans="1:14" ht="14.5" customHeight="1">
      <c r="A51">
        <v>5</v>
      </c>
      <c r="B51" t="s">
        <v>1342</v>
      </c>
      <c r="C51" t="s">
        <v>1354</v>
      </c>
      <c r="D51" s="190" t="s">
        <v>1332</v>
      </c>
      <c r="E51" s="189">
        <v>0.33450000000000002</v>
      </c>
      <c r="F51" s="185">
        <v>0.38829999999999998</v>
      </c>
      <c r="G51" s="188">
        <v>0.51145358834254606</v>
      </c>
      <c r="H51" s="400" t="s">
        <v>1355</v>
      </c>
      <c r="I51" s="397">
        <f>E53</f>
        <v>0.1133</v>
      </c>
      <c r="J51" s="397">
        <f>F53</f>
        <v>8.3000000000000004E-2</v>
      </c>
      <c r="K51" s="397">
        <f>G53</f>
        <v>4.7118897824744002E-2</v>
      </c>
      <c r="L51" s="397">
        <f>SUM(E52:E53)</f>
        <v>0.65339999999999998</v>
      </c>
      <c r="M51" s="397">
        <f>SUM(F52:F53)</f>
        <v>0.60139999999999993</v>
      </c>
      <c r="N51" s="397">
        <f>SUM(G52:G53)</f>
        <v>0.485256313900014</v>
      </c>
    </row>
    <row r="52" spans="1:14">
      <c r="D52" s="190" t="s">
        <v>1334</v>
      </c>
      <c r="E52" s="189">
        <v>0.54010000000000002</v>
      </c>
      <c r="F52" s="185">
        <v>0.51839999999999997</v>
      </c>
      <c r="G52" s="188">
        <v>0.43813741607527001</v>
      </c>
      <c r="H52" s="400"/>
      <c r="I52" s="399"/>
      <c r="J52" s="399"/>
      <c r="K52" s="399"/>
      <c r="L52" s="397"/>
      <c r="M52" s="397"/>
      <c r="N52" s="397"/>
    </row>
    <row r="53" spans="1:14" ht="24" customHeight="1">
      <c r="D53" s="190" t="s">
        <v>1335</v>
      </c>
      <c r="E53" s="189">
        <v>0.1133</v>
      </c>
      <c r="F53" s="185">
        <v>8.3000000000000004E-2</v>
      </c>
      <c r="G53" s="188">
        <v>4.7118897824744002E-2</v>
      </c>
      <c r="H53" s="400"/>
      <c r="I53" s="399"/>
      <c r="J53" s="399"/>
      <c r="K53" s="399"/>
      <c r="L53" s="397"/>
      <c r="M53" s="397"/>
      <c r="N53" s="397"/>
    </row>
    <row r="54" spans="1:14" ht="29">
      <c r="A54">
        <v>6</v>
      </c>
      <c r="C54" t="s">
        <v>254</v>
      </c>
      <c r="E54" s="191">
        <v>0</v>
      </c>
      <c r="F54" s="191">
        <v>0</v>
      </c>
      <c r="G54" s="191">
        <v>0</v>
      </c>
      <c r="H54" s="192" t="s">
        <v>254</v>
      </c>
      <c r="I54" s="193">
        <v>0</v>
      </c>
      <c r="J54" s="193">
        <v>0</v>
      </c>
      <c r="K54" s="193">
        <v>0</v>
      </c>
      <c r="L54" s="193">
        <v>0</v>
      </c>
      <c r="M54" s="193">
        <v>0</v>
      </c>
      <c r="N54" s="193">
        <v>0</v>
      </c>
    </row>
    <row r="55" spans="1:14">
      <c r="A55">
        <v>7</v>
      </c>
      <c r="B55" t="s">
        <v>1342</v>
      </c>
      <c r="C55" t="s">
        <v>1356</v>
      </c>
      <c r="D55" t="s">
        <v>1332</v>
      </c>
      <c r="E55" s="189">
        <v>0.31509999999999999</v>
      </c>
      <c r="F55" s="185">
        <v>0.4496</v>
      </c>
      <c r="G55" s="188">
        <v>0.43083852922150201</v>
      </c>
      <c r="H55" s="398" t="s">
        <v>255</v>
      </c>
      <c r="I55" s="397">
        <f>AVERAGE(E57,E60,E63)</f>
        <v>0.13526666666666667</v>
      </c>
      <c r="J55" s="397">
        <f>AVERAGE(F57,F60,F63)</f>
        <v>9.1933333333333325E-2</v>
      </c>
      <c r="K55" s="397">
        <f>AVERAGE(G57,G60,G63)</f>
        <v>0.124979559164604</v>
      </c>
      <c r="L55" s="397">
        <f>AVERAGE(SUM(E56:E57),SUM(E59:E60),SUM(E62:E63))</f>
        <v>0.67396666666666671</v>
      </c>
      <c r="M55" s="397">
        <f>AVERAGE(SUM(F56:F57),SUM(F59:F60),SUM(F62:F63))</f>
        <v>0.56030000000000002</v>
      </c>
      <c r="N55" s="397">
        <f>AVERAGE(SUM(G56:G57),SUM(G59:G60),SUM(G62:G63))</f>
        <v>0.560795477219311</v>
      </c>
    </row>
    <row r="56" spans="1:14">
      <c r="D56" t="s">
        <v>1334</v>
      </c>
      <c r="E56" s="189">
        <v>0.53549999999999998</v>
      </c>
      <c r="F56" s="185">
        <v>0.45550000000000002</v>
      </c>
      <c r="G56" s="188">
        <v>0.429495207654777</v>
      </c>
      <c r="H56" s="398"/>
      <c r="I56" s="399"/>
      <c r="J56" s="399"/>
      <c r="K56" s="399"/>
      <c r="L56" s="397"/>
      <c r="M56" s="397"/>
      <c r="N56" s="397"/>
    </row>
    <row r="57" spans="1:14">
      <c r="D57" t="s">
        <v>1335</v>
      </c>
      <c r="E57" s="189">
        <v>0.13650000000000001</v>
      </c>
      <c r="F57" s="185">
        <v>9.4399999999999998E-2</v>
      </c>
      <c r="G57" s="188">
        <v>0.133657831406025</v>
      </c>
      <c r="H57" s="398"/>
      <c r="I57" s="399"/>
      <c r="J57" s="399"/>
      <c r="K57" s="399"/>
      <c r="L57" s="397"/>
      <c r="M57" s="397"/>
      <c r="N57" s="397"/>
    </row>
    <row r="58" spans="1:14">
      <c r="C58" t="s">
        <v>1357</v>
      </c>
      <c r="D58" t="s">
        <v>1332</v>
      </c>
      <c r="E58" s="189">
        <v>0.31509999999999999</v>
      </c>
      <c r="F58" s="185">
        <v>0.43280000000000002</v>
      </c>
      <c r="G58" s="188">
        <v>0.44495943947979</v>
      </c>
      <c r="H58" s="398"/>
      <c r="I58" s="399"/>
      <c r="J58" s="399"/>
      <c r="K58" s="399"/>
      <c r="L58" s="397"/>
      <c r="M58" s="397"/>
      <c r="N58" s="397"/>
    </row>
    <row r="59" spans="1:14">
      <c r="D59" t="s">
        <v>1334</v>
      </c>
      <c r="E59" s="189">
        <v>0.53549999999999998</v>
      </c>
      <c r="F59" s="185">
        <v>0.47599999999999998</v>
      </c>
      <c r="G59" s="188">
        <v>0.431634572296068</v>
      </c>
      <c r="H59" s="398"/>
      <c r="I59" s="399"/>
      <c r="J59" s="399"/>
      <c r="K59" s="399"/>
      <c r="L59" s="397"/>
      <c r="M59" s="397"/>
      <c r="N59" s="397"/>
    </row>
    <row r="60" spans="1:14">
      <c r="D60" t="s">
        <v>1335</v>
      </c>
      <c r="E60" s="189">
        <v>0.13650000000000001</v>
      </c>
      <c r="F60" s="185">
        <v>8.9099999999999999E-2</v>
      </c>
      <c r="G60" s="188">
        <v>0.11855692734700901</v>
      </c>
      <c r="H60" s="398"/>
      <c r="I60" s="399"/>
      <c r="J60" s="399"/>
      <c r="K60" s="399"/>
      <c r="L60" s="397"/>
      <c r="M60" s="397"/>
      <c r="N60" s="397"/>
    </row>
    <row r="61" spans="1:14">
      <c r="C61" t="s">
        <v>1358</v>
      </c>
      <c r="D61" t="s">
        <v>1332</v>
      </c>
      <c r="E61" s="189">
        <v>0.31259999999999999</v>
      </c>
      <c r="F61" s="185">
        <v>0.43259999999999998</v>
      </c>
      <c r="G61" s="188">
        <v>0.42352351970140295</v>
      </c>
      <c r="H61" s="398"/>
      <c r="I61" s="399"/>
      <c r="J61" s="399"/>
      <c r="K61" s="399"/>
      <c r="L61" s="397"/>
      <c r="M61" s="397"/>
      <c r="N61" s="397"/>
    </row>
    <row r="62" spans="1:14">
      <c r="D62" t="s">
        <v>1334</v>
      </c>
      <c r="E62" s="189">
        <v>0.54510000000000003</v>
      </c>
      <c r="F62" s="185">
        <v>0.47360000000000002</v>
      </c>
      <c r="G62" s="188">
        <v>0.44631797421327596</v>
      </c>
      <c r="H62" s="398"/>
      <c r="I62" s="399"/>
      <c r="J62" s="399"/>
      <c r="K62" s="399"/>
      <c r="L62" s="397"/>
      <c r="M62" s="397"/>
      <c r="N62" s="397"/>
    </row>
    <row r="63" spans="1:14">
      <c r="D63" t="s">
        <v>1335</v>
      </c>
      <c r="E63" s="189">
        <v>0.1328</v>
      </c>
      <c r="F63" s="185">
        <v>9.2299999999999993E-2</v>
      </c>
      <c r="G63" s="188">
        <v>0.122723918740778</v>
      </c>
      <c r="H63" s="398"/>
      <c r="I63" s="399"/>
      <c r="J63" s="399"/>
      <c r="K63" s="399"/>
      <c r="L63" s="397"/>
      <c r="M63" s="397"/>
      <c r="N63" s="397"/>
    </row>
    <row r="68" spans="2:20" ht="15" thickBot="1"/>
    <row r="69" spans="2:20">
      <c r="B69" s="194"/>
      <c r="C69" s="194"/>
      <c r="D69" s="394" t="s">
        <v>1359</v>
      </c>
      <c r="E69" s="395"/>
      <c r="F69" s="396"/>
      <c r="G69" s="394" t="s">
        <v>1324</v>
      </c>
      <c r="H69" s="395"/>
      <c r="I69" s="396"/>
    </row>
    <row r="70" spans="2:20">
      <c r="B70" s="195" t="s">
        <v>1322</v>
      </c>
      <c r="C70" s="196" t="s">
        <v>1326</v>
      </c>
      <c r="D70" s="197" t="s">
        <v>1327</v>
      </c>
      <c r="E70" s="197" t="s">
        <v>1328</v>
      </c>
      <c r="F70" s="197" t="s">
        <v>1329</v>
      </c>
      <c r="G70" s="197" t="s">
        <v>1327</v>
      </c>
      <c r="H70" s="197" t="s">
        <v>1328</v>
      </c>
      <c r="I70" s="197" t="s">
        <v>1329</v>
      </c>
      <c r="J70" s="198">
        <v>2018</v>
      </c>
      <c r="K70" s="198">
        <v>2019</v>
      </c>
      <c r="L70" s="198">
        <v>2020</v>
      </c>
      <c r="M70" s="198">
        <v>2021</v>
      </c>
      <c r="N70" s="198">
        <v>2022</v>
      </c>
      <c r="O70" s="198">
        <v>2023</v>
      </c>
      <c r="P70" s="198">
        <v>2024</v>
      </c>
      <c r="Q70" s="198">
        <v>2025</v>
      </c>
      <c r="R70" s="198">
        <v>2026</v>
      </c>
      <c r="S70" s="198">
        <v>2027</v>
      </c>
      <c r="T70" s="198">
        <v>2028</v>
      </c>
    </row>
    <row r="71" spans="2:20" ht="43.5">
      <c r="B71" s="199">
        <v>1</v>
      </c>
      <c r="C71" s="200" t="s">
        <v>1333</v>
      </c>
      <c r="D71" s="201">
        <v>0.23430000000000001</v>
      </c>
      <c r="E71" s="201">
        <v>0.21090000000000003</v>
      </c>
      <c r="F71" s="201">
        <v>0.14490607047882251</v>
      </c>
      <c r="G71" s="201">
        <v>0.18519999999999992</v>
      </c>
      <c r="H71" s="201">
        <v>0.27560000000000001</v>
      </c>
      <c r="I71" s="202">
        <v>0.33126143826869153</v>
      </c>
      <c r="J71" s="193">
        <v>33.1</v>
      </c>
      <c r="K71" s="193">
        <v>30</v>
      </c>
      <c r="L71" s="193">
        <v>26</v>
      </c>
      <c r="M71" s="193">
        <v>24</v>
      </c>
      <c r="N71" s="193">
        <v>22</v>
      </c>
      <c r="O71" s="193">
        <v>20</v>
      </c>
      <c r="P71" s="193">
        <v>18</v>
      </c>
      <c r="Q71" s="193">
        <v>16</v>
      </c>
      <c r="R71" s="193">
        <v>14</v>
      </c>
      <c r="S71" s="193">
        <v>12</v>
      </c>
      <c r="T71" s="193">
        <v>10</v>
      </c>
    </row>
    <row r="72" spans="2:20" ht="43.5">
      <c r="B72" s="199">
        <v>1</v>
      </c>
      <c r="C72" s="200" t="s">
        <v>1341</v>
      </c>
      <c r="D72" s="201">
        <v>9.8799999999999999E-2</v>
      </c>
      <c r="E72" s="201">
        <v>6.4199999999999993E-2</v>
      </c>
      <c r="F72" s="201">
        <v>4.0491934784264598E-2</v>
      </c>
      <c r="G72" s="201">
        <v>0.5655</v>
      </c>
      <c r="H72" s="201">
        <v>0.48459999999999998</v>
      </c>
      <c r="I72" s="201">
        <v>0.42186593261631161</v>
      </c>
      <c r="J72" s="193"/>
      <c r="L72" s="193"/>
      <c r="M72" s="193"/>
      <c r="N72" s="193"/>
      <c r="O72" s="193"/>
      <c r="P72" s="193"/>
      <c r="Q72" s="193"/>
      <c r="R72" s="193"/>
      <c r="S72" s="193"/>
    </row>
    <row r="73" spans="2:20" ht="43.5">
      <c r="B73" s="199">
        <v>2</v>
      </c>
      <c r="C73" s="200" t="s">
        <v>251</v>
      </c>
      <c r="D73" s="201">
        <v>9.5100000000000004E-2</v>
      </c>
      <c r="E73" s="201">
        <v>7.6600000000000001E-2</v>
      </c>
      <c r="F73" s="202">
        <v>6.5182055028313798E-2</v>
      </c>
      <c r="G73" s="201">
        <v>0.5958</v>
      </c>
      <c r="H73" s="201">
        <v>0.50119999999999998</v>
      </c>
      <c r="I73" s="201">
        <v>0.45741345263883981</v>
      </c>
      <c r="J73" s="193">
        <v>6.5</v>
      </c>
      <c r="K73" s="193">
        <v>8</v>
      </c>
      <c r="L73" s="193">
        <v>10</v>
      </c>
      <c r="M73" s="203">
        <v>11.875</v>
      </c>
      <c r="N73" s="203">
        <v>13.75</v>
      </c>
      <c r="O73" s="203">
        <v>15.625</v>
      </c>
      <c r="P73" s="203">
        <v>17.5</v>
      </c>
      <c r="Q73" s="203">
        <v>19.375</v>
      </c>
      <c r="R73" s="203">
        <v>21.25</v>
      </c>
      <c r="S73" s="203">
        <v>23.125</v>
      </c>
      <c r="T73" s="193">
        <v>25</v>
      </c>
    </row>
    <row r="74" spans="2:20" ht="29">
      <c r="B74" s="199">
        <v>3</v>
      </c>
      <c r="C74" s="200" t="s">
        <v>252</v>
      </c>
      <c r="D74" s="201">
        <v>9.2499999999999999E-2</v>
      </c>
      <c r="E74" s="201">
        <v>7.22E-2</v>
      </c>
      <c r="F74" s="202">
        <v>6.2408979902813494E-2</v>
      </c>
      <c r="G74" s="201">
        <v>0.57210000000000005</v>
      </c>
      <c r="H74" s="201">
        <v>0.53570000000000007</v>
      </c>
      <c r="I74" s="201">
        <v>0.4308244746551545</v>
      </c>
      <c r="J74" s="193">
        <v>6.2</v>
      </c>
      <c r="K74" s="193">
        <v>9</v>
      </c>
      <c r="L74" s="193">
        <v>12</v>
      </c>
      <c r="M74" s="203">
        <v>13.625</v>
      </c>
      <c r="N74" s="203">
        <v>15.25</v>
      </c>
      <c r="O74" s="203">
        <v>16.875</v>
      </c>
      <c r="P74" s="203">
        <v>18.5</v>
      </c>
      <c r="Q74" s="203">
        <v>20.125</v>
      </c>
      <c r="R74" s="203">
        <v>21.75</v>
      </c>
      <c r="S74" s="203">
        <v>23.375</v>
      </c>
      <c r="T74" s="193">
        <v>25</v>
      </c>
    </row>
    <row r="75" spans="2:20" ht="43.5">
      <c r="B75" s="199">
        <v>4</v>
      </c>
      <c r="C75" s="200" t="s">
        <v>253</v>
      </c>
      <c r="D75" s="201">
        <v>0.17016666666666669</v>
      </c>
      <c r="E75" s="201">
        <v>0.13219999999999998</v>
      </c>
      <c r="F75" s="202">
        <v>0.12926317864516398</v>
      </c>
      <c r="G75" s="201">
        <v>0.72316000000000003</v>
      </c>
      <c r="H75" s="201">
        <v>0.62461999999999995</v>
      </c>
      <c r="I75" s="201">
        <v>0.61263192617584039</v>
      </c>
      <c r="J75" s="193">
        <v>12.9</v>
      </c>
      <c r="K75" s="193">
        <v>20</v>
      </c>
      <c r="L75" s="193">
        <v>26</v>
      </c>
      <c r="M75" s="203">
        <v>26.875</v>
      </c>
      <c r="N75" s="203">
        <v>27.75</v>
      </c>
      <c r="O75" s="203">
        <v>28.625</v>
      </c>
      <c r="P75" s="203">
        <v>29.5</v>
      </c>
      <c r="Q75" s="203">
        <v>30.375</v>
      </c>
      <c r="R75" s="203">
        <v>31.25</v>
      </c>
      <c r="S75" s="203">
        <v>32.125</v>
      </c>
      <c r="T75" s="193">
        <v>33</v>
      </c>
    </row>
    <row r="76" spans="2:20" ht="43.5">
      <c r="B76" s="199">
        <v>5</v>
      </c>
      <c r="C76" s="204" t="s">
        <v>1099</v>
      </c>
      <c r="D76" s="205">
        <v>0.1133</v>
      </c>
      <c r="E76" s="205">
        <v>8.3000000000000004E-2</v>
      </c>
      <c r="F76" s="205">
        <v>4.7118897824744002E-2</v>
      </c>
      <c r="G76" s="205">
        <v>0.65339999999999998</v>
      </c>
      <c r="H76" s="205">
        <v>0.60139999999999993</v>
      </c>
      <c r="I76" s="205">
        <v>0.485256313900014</v>
      </c>
      <c r="J76" s="193"/>
      <c r="K76" s="193">
        <v>50</v>
      </c>
      <c r="L76" s="193">
        <v>52</v>
      </c>
      <c r="M76" s="203">
        <v>54.25</v>
      </c>
      <c r="N76" s="203">
        <v>56.5</v>
      </c>
      <c r="O76" s="203">
        <v>58.75</v>
      </c>
      <c r="P76" s="203">
        <v>61</v>
      </c>
      <c r="Q76" s="203">
        <v>63.25</v>
      </c>
      <c r="R76" s="203">
        <v>65.5</v>
      </c>
      <c r="S76" s="203">
        <v>67.75</v>
      </c>
      <c r="T76" s="193">
        <v>70</v>
      </c>
    </row>
    <row r="77" spans="2:20">
      <c r="B77" s="199">
        <v>6</v>
      </c>
      <c r="C77" s="200" t="s">
        <v>254</v>
      </c>
      <c r="D77" s="206">
        <v>0</v>
      </c>
      <c r="E77" s="206">
        <v>0</v>
      </c>
      <c r="F77" s="206">
        <v>0</v>
      </c>
      <c r="G77" s="206">
        <v>0</v>
      </c>
      <c r="H77" s="206">
        <v>0</v>
      </c>
      <c r="I77" s="206">
        <v>0</v>
      </c>
      <c r="J77" s="207">
        <v>0</v>
      </c>
      <c r="K77" s="208">
        <v>3000</v>
      </c>
      <c r="L77" s="208">
        <v>5000</v>
      </c>
      <c r="M77" s="208">
        <v>8339.4287683212806</v>
      </c>
      <c r="N77" s="208">
        <v>13911.90183679963</v>
      </c>
      <c r="O77" s="208">
        <v>23207.946022867531</v>
      </c>
      <c r="P77" s="208">
        <v>38715.68135821732</v>
      </c>
      <c r="Q77" s="208">
        <v>64585.80959961292</v>
      </c>
      <c r="R77" s="208">
        <v>107742.56464821579</v>
      </c>
      <c r="S77" s="208">
        <v>179737.00893337614</v>
      </c>
      <c r="T77" s="208">
        <v>300000</v>
      </c>
    </row>
    <row r="78" spans="2:20" ht="72.5">
      <c r="B78" s="199">
        <v>7</v>
      </c>
      <c r="C78" s="200" t="s">
        <v>255</v>
      </c>
      <c r="D78" s="201">
        <v>0.13526666666666667</v>
      </c>
      <c r="E78" s="201">
        <v>9.1933333333333325E-2</v>
      </c>
      <c r="F78" s="202">
        <v>0.124979559164604</v>
      </c>
      <c r="G78" s="201">
        <v>0.67396666666666671</v>
      </c>
      <c r="H78" s="201">
        <v>0.56030000000000002</v>
      </c>
      <c r="I78" s="201">
        <v>0.560795477219311</v>
      </c>
      <c r="J78" s="193">
        <v>12.5</v>
      </c>
      <c r="K78" s="193">
        <v>13</v>
      </c>
      <c r="L78" s="193">
        <v>13.5</v>
      </c>
      <c r="M78" s="203">
        <v>14.9375</v>
      </c>
      <c r="N78" s="203">
        <v>16.375</v>
      </c>
      <c r="O78" s="203">
        <v>17.8125</v>
      </c>
      <c r="P78" s="203">
        <v>19.25</v>
      </c>
      <c r="Q78" s="203">
        <v>20.6875</v>
      </c>
      <c r="R78" s="203">
        <v>22.125</v>
      </c>
      <c r="S78" s="203">
        <v>23.5625</v>
      </c>
      <c r="T78" s="193">
        <v>25</v>
      </c>
    </row>
  </sheetData>
  <mergeCells count="53">
    <mergeCell ref="I1:K1"/>
    <mergeCell ref="L1:N1"/>
    <mergeCell ref="H3:H17"/>
    <mergeCell ref="I3:I17"/>
    <mergeCell ref="J3:J17"/>
    <mergeCell ref="K3:K17"/>
    <mergeCell ref="L3:L17"/>
    <mergeCell ref="M3:M17"/>
    <mergeCell ref="N3:N17"/>
    <mergeCell ref="N18:N20"/>
    <mergeCell ref="H21:H23"/>
    <mergeCell ref="I21:I23"/>
    <mergeCell ref="J21:J23"/>
    <mergeCell ref="K21:K23"/>
    <mergeCell ref="L21:L23"/>
    <mergeCell ref="M21:M23"/>
    <mergeCell ref="N21:N23"/>
    <mergeCell ref="H18:H20"/>
    <mergeCell ref="I18:I20"/>
    <mergeCell ref="J18:J20"/>
    <mergeCell ref="K18:K20"/>
    <mergeCell ref="L18:L20"/>
    <mergeCell ref="M18:M20"/>
    <mergeCell ref="N24:N35"/>
    <mergeCell ref="H36:H50"/>
    <mergeCell ref="I36:I50"/>
    <mergeCell ref="J36:J50"/>
    <mergeCell ref="K36:K50"/>
    <mergeCell ref="L36:L50"/>
    <mergeCell ref="M36:M50"/>
    <mergeCell ref="N36:N50"/>
    <mergeCell ref="H24:H35"/>
    <mergeCell ref="I24:I35"/>
    <mergeCell ref="J24:J35"/>
    <mergeCell ref="K24:K35"/>
    <mergeCell ref="L24:L35"/>
    <mergeCell ref="M24:M35"/>
    <mergeCell ref="D69:F69"/>
    <mergeCell ref="G69:I69"/>
    <mergeCell ref="N51:N53"/>
    <mergeCell ref="H55:H63"/>
    <mergeCell ref="I55:I63"/>
    <mergeCell ref="J55:J63"/>
    <mergeCell ref="K55:K63"/>
    <mergeCell ref="L55:L63"/>
    <mergeCell ref="M55:M63"/>
    <mergeCell ref="N55:N63"/>
    <mergeCell ref="H51:H53"/>
    <mergeCell ref="I51:I53"/>
    <mergeCell ref="J51:J53"/>
    <mergeCell ref="K51:K53"/>
    <mergeCell ref="L51:L53"/>
    <mergeCell ref="M51:M5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6" zoomScale="80" zoomScaleNormal="80" workbookViewId="0">
      <selection activeCell="C12" sqref="C12:M12"/>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389</v>
      </c>
      <c r="C1" s="89"/>
      <c r="D1" s="89"/>
      <c r="E1" s="89"/>
      <c r="F1" s="89"/>
      <c r="G1" s="89"/>
      <c r="H1" s="89"/>
      <c r="I1" s="89"/>
      <c r="J1" s="89"/>
      <c r="K1" s="89"/>
      <c r="L1" s="89"/>
      <c r="M1" s="90"/>
    </row>
    <row r="2" spans="1:13" ht="22" customHeight="1">
      <c r="A2" s="457" t="s">
        <v>152</v>
      </c>
      <c r="B2" s="68" t="s">
        <v>113</v>
      </c>
      <c r="C2" s="432" t="str">
        <f>'Plan de acción'!AB47</f>
        <v>Número de informadores y coordinadores de la Red CADE cualificados en temáticas relacionadas a servicio a la ciudadanía</v>
      </c>
      <c r="D2" s="433"/>
      <c r="E2" s="433"/>
      <c r="F2" s="433"/>
      <c r="G2" s="433"/>
      <c r="H2" s="433"/>
      <c r="I2" s="433"/>
      <c r="J2" s="433"/>
      <c r="K2" s="433"/>
      <c r="L2" s="433"/>
      <c r="M2" s="434"/>
    </row>
    <row r="3" spans="1:13" ht="40" customHeight="1">
      <c r="A3" s="458"/>
      <c r="B3" s="69" t="s">
        <v>231</v>
      </c>
      <c r="C3" s="460" t="s">
        <v>1440</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1464</v>
      </c>
      <c r="D11" s="464"/>
      <c r="E11" s="464"/>
      <c r="F11" s="464"/>
      <c r="G11" s="464"/>
      <c r="H11" s="464"/>
      <c r="I11" s="464"/>
      <c r="J11" s="464"/>
      <c r="K11" s="464"/>
      <c r="L11" s="464"/>
      <c r="M11" s="465"/>
    </row>
    <row r="12" spans="1:13" ht="75.650000000000006" customHeight="1">
      <c r="A12" s="458"/>
      <c r="B12" s="69" t="s">
        <v>229</v>
      </c>
      <c r="C12" s="466" t="s">
        <v>331</v>
      </c>
      <c r="D12" s="430"/>
      <c r="E12" s="430"/>
      <c r="F12" s="430"/>
      <c r="G12" s="430"/>
      <c r="H12" s="430"/>
      <c r="I12" s="430"/>
      <c r="J12" s="430"/>
      <c r="K12" s="430"/>
      <c r="L12" s="430"/>
      <c r="M12" s="467"/>
    </row>
    <row r="13" spans="1:13" ht="124">
      <c r="A13" s="459"/>
      <c r="B13" s="302" t="s">
        <v>1763</v>
      </c>
      <c r="C13" s="304" t="str">
        <f>'Plan de acción'!AD47</f>
        <v>16. Paz, Justicia e Instituciones Sólidas</v>
      </c>
      <c r="D13" s="37"/>
      <c r="E13" s="306" t="s">
        <v>1535</v>
      </c>
      <c r="F13" s="38" t="str">
        <f>'Plan de acción'!AE47</f>
        <v>16.6 Crear a todos los niveles instituciones eficaces y transparentes que rindan cuentas</v>
      </c>
      <c r="G13" s="38"/>
      <c r="H13" s="38"/>
      <c r="I13" s="38"/>
      <c r="J13" s="38"/>
      <c r="K13" s="38"/>
      <c r="M13" s="65"/>
    </row>
    <row r="14" spans="1:13">
      <c r="A14" s="451" t="s">
        <v>114</v>
      </c>
      <c r="B14" s="69" t="s">
        <v>1613</v>
      </c>
      <c r="C14" s="124" t="str">
        <f>'Plan de acción'!AF47</f>
        <v>Derechos Humanos;
Género;
Poblacional;
Diferencial</v>
      </c>
      <c r="D14" s="80"/>
      <c r="E14" s="80"/>
      <c r="F14" s="80"/>
      <c r="G14" s="80"/>
      <c r="H14" s="80"/>
      <c r="I14" s="80"/>
      <c r="J14" s="80"/>
      <c r="K14" s="80"/>
      <c r="M14" s="65"/>
    </row>
    <row r="15" spans="1:13" ht="49" customHeight="1">
      <c r="A15" s="452"/>
      <c r="B15" s="69" t="s">
        <v>115</v>
      </c>
      <c r="C15" s="453" t="str">
        <f>'Plan de acción'!AC47</f>
        <v>Sumatoria de informadores y coordinadores de la Red CADE cualificados en temáticas relacionadas a servicio a la ciudadanía</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t="s">
        <v>233</v>
      </c>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97">
        <v>200</v>
      </c>
      <c r="E34" s="10"/>
      <c r="F34" s="97">
        <v>200</v>
      </c>
      <c r="G34" s="10"/>
      <c r="H34" s="97">
        <v>200</v>
      </c>
      <c r="I34" s="10"/>
      <c r="J34" s="97">
        <v>200</v>
      </c>
      <c r="K34" s="10"/>
      <c r="L34" s="97">
        <v>200</v>
      </c>
      <c r="M34" s="118"/>
    </row>
    <row r="35" spans="1:13">
      <c r="A35" s="452"/>
      <c r="B35" s="427"/>
      <c r="C35" s="6"/>
      <c r="D35" s="7">
        <v>2024</v>
      </c>
      <c r="E35" s="7"/>
      <c r="F35" s="8">
        <v>2025</v>
      </c>
      <c r="G35" s="8"/>
      <c r="H35" s="8">
        <v>2026</v>
      </c>
      <c r="I35" s="7"/>
      <c r="J35" s="7">
        <v>2027</v>
      </c>
      <c r="L35" s="7">
        <v>2028</v>
      </c>
      <c r="M35" s="27"/>
    </row>
    <row r="36" spans="1:13">
      <c r="A36" s="452"/>
      <c r="B36" s="427"/>
      <c r="C36" s="6"/>
      <c r="D36" s="97">
        <v>200</v>
      </c>
      <c r="E36" s="10"/>
      <c r="F36" s="97">
        <v>200</v>
      </c>
      <c r="G36" s="10"/>
      <c r="H36" s="97">
        <v>200</v>
      </c>
      <c r="I36" s="10"/>
      <c r="J36" s="97">
        <v>200</v>
      </c>
      <c r="K36" s="10"/>
      <c r="L36" s="97">
        <v>200</v>
      </c>
      <c r="M36" s="118"/>
    </row>
    <row r="37" spans="1:13">
      <c r="A37" s="452"/>
      <c r="B37" s="427"/>
      <c r="C37" s="6"/>
      <c r="E37" s="7"/>
      <c r="F37" s="7"/>
      <c r="G37" s="7"/>
      <c r="H37" s="8"/>
      <c r="I37" s="8"/>
      <c r="J37" s="8"/>
      <c r="K37" s="7"/>
      <c r="L37" s="7"/>
      <c r="M37" s="27"/>
    </row>
    <row r="38" spans="1:13">
      <c r="A38" s="452"/>
      <c r="B38" s="427"/>
      <c r="C38" s="6"/>
      <c r="D38" s="97"/>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200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333</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4"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390</v>
      </c>
      <c r="C1" s="89"/>
      <c r="D1" s="89"/>
      <c r="E1" s="89"/>
      <c r="F1" s="89"/>
      <c r="G1" s="89"/>
      <c r="H1" s="89"/>
      <c r="I1" s="89"/>
      <c r="J1" s="89"/>
      <c r="K1" s="89"/>
      <c r="L1" s="89"/>
      <c r="M1" s="90"/>
    </row>
    <row r="2" spans="1:13" ht="22" customHeight="1">
      <c r="A2" s="457" t="s">
        <v>152</v>
      </c>
      <c r="B2" s="68" t="s">
        <v>113</v>
      </c>
      <c r="C2" s="432" t="str">
        <f>'Plan de acción'!AB48</f>
        <v>Número de pruebas de conocimiento aplicadas a los informadores y coordinadores de la Red CADE</v>
      </c>
      <c r="D2" s="433"/>
      <c r="E2" s="433"/>
      <c r="F2" s="433"/>
      <c r="G2" s="433"/>
      <c r="H2" s="433"/>
      <c r="I2" s="433"/>
      <c r="J2" s="433"/>
      <c r="K2" s="433"/>
      <c r="L2" s="433"/>
      <c r="M2" s="434"/>
    </row>
    <row r="3" spans="1:13" ht="40" customHeight="1">
      <c r="A3" s="458"/>
      <c r="B3" s="69" t="s">
        <v>231</v>
      </c>
      <c r="C3" s="460" t="s">
        <v>1441</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1460</v>
      </c>
      <c r="D11" s="464"/>
      <c r="E11" s="464"/>
      <c r="F11" s="464"/>
      <c r="G11" s="464"/>
      <c r="H11" s="464"/>
      <c r="I11" s="464"/>
      <c r="J11" s="464"/>
      <c r="K11" s="464"/>
      <c r="L11" s="464"/>
      <c r="M11" s="465"/>
    </row>
    <row r="12" spans="1:13" ht="75.650000000000006" customHeight="1">
      <c r="A12" s="458"/>
      <c r="B12" s="69" t="s">
        <v>229</v>
      </c>
      <c r="C12" s="466" t="s">
        <v>331</v>
      </c>
      <c r="D12" s="430"/>
      <c r="E12" s="430"/>
      <c r="F12" s="430"/>
      <c r="G12" s="430"/>
      <c r="H12" s="430"/>
      <c r="I12" s="430"/>
      <c r="J12" s="430"/>
      <c r="K12" s="430"/>
      <c r="L12" s="430"/>
      <c r="M12" s="467"/>
    </row>
    <row r="13" spans="1:13" ht="124">
      <c r="A13" s="459"/>
      <c r="B13" s="302" t="s">
        <v>1763</v>
      </c>
      <c r="C13" s="304" t="str">
        <f>'Plan de acción'!AD48</f>
        <v>16. Paz, Justicia e Instituciones Sólidas</v>
      </c>
      <c r="D13" s="37"/>
      <c r="E13" s="306" t="s">
        <v>1535</v>
      </c>
      <c r="F13" s="38" t="str">
        <f>'Plan de acción'!AE48</f>
        <v>16.6 Crear a todos los niveles instituciones eficaces y transparentes que rindan cuentas</v>
      </c>
      <c r="G13" s="38"/>
      <c r="H13" s="38"/>
      <c r="I13" s="38"/>
      <c r="J13" s="38"/>
      <c r="K13" s="38"/>
      <c r="M13" s="65"/>
    </row>
    <row r="14" spans="1:13">
      <c r="A14" s="451" t="s">
        <v>114</v>
      </c>
      <c r="B14" s="69" t="s">
        <v>1613</v>
      </c>
      <c r="C14" s="124" t="str">
        <f>'Plan de acción'!AF48</f>
        <v>No Aplica</v>
      </c>
      <c r="D14" s="80"/>
      <c r="E14" s="80"/>
      <c r="F14" s="80"/>
      <c r="G14" s="80"/>
      <c r="H14" s="80"/>
      <c r="I14" s="80"/>
      <c r="J14" s="80"/>
      <c r="K14" s="80"/>
      <c r="M14" s="65"/>
    </row>
    <row r="15" spans="1:13" ht="49" customHeight="1">
      <c r="A15" s="452"/>
      <c r="B15" s="69" t="s">
        <v>115</v>
      </c>
      <c r="C15" s="453" t="str">
        <f>'Plan de acción'!AC48</f>
        <v>Sumatoria de pruebas de conocimiento aplicadas a los informadores y coordinadores de la Red CADE</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334</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2020</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97"/>
      <c r="E34" s="10"/>
      <c r="F34" s="97">
        <v>200</v>
      </c>
      <c r="G34" s="10"/>
      <c r="H34" s="97">
        <v>200</v>
      </c>
      <c r="I34" s="10"/>
      <c r="J34" s="97">
        <v>200</v>
      </c>
      <c r="K34" s="10"/>
      <c r="L34" s="97">
        <v>200</v>
      </c>
      <c r="M34" s="118"/>
    </row>
    <row r="35" spans="1:13">
      <c r="A35" s="452"/>
      <c r="B35" s="427"/>
      <c r="C35" s="6"/>
      <c r="D35" s="7">
        <v>2024</v>
      </c>
      <c r="E35" s="7"/>
      <c r="F35" s="8">
        <v>2025</v>
      </c>
      <c r="G35" s="8"/>
      <c r="H35" s="8">
        <v>2026</v>
      </c>
      <c r="I35" s="7"/>
      <c r="J35" s="7">
        <v>2027</v>
      </c>
      <c r="L35" s="7">
        <v>2028</v>
      </c>
      <c r="M35" s="27"/>
    </row>
    <row r="36" spans="1:13">
      <c r="A36" s="452"/>
      <c r="B36" s="427"/>
      <c r="C36" s="6"/>
      <c r="D36" s="97">
        <v>200</v>
      </c>
      <c r="E36" s="10"/>
      <c r="F36" s="97">
        <v>200</v>
      </c>
      <c r="G36" s="10"/>
      <c r="H36" s="97">
        <v>200</v>
      </c>
      <c r="I36" s="10"/>
      <c r="J36" s="97">
        <v>200</v>
      </c>
      <c r="K36" s="10"/>
      <c r="L36" s="97">
        <v>200</v>
      </c>
      <c r="M36" s="118"/>
    </row>
    <row r="37" spans="1:13">
      <c r="A37" s="452"/>
      <c r="B37" s="427"/>
      <c r="C37" s="6"/>
      <c r="E37" s="7"/>
      <c r="F37" s="7"/>
      <c r="G37" s="7"/>
      <c r="H37" s="8"/>
      <c r="I37" s="8"/>
      <c r="J37" s="8"/>
      <c r="K37" s="7"/>
      <c r="L37" s="7"/>
      <c r="M37" s="27"/>
    </row>
    <row r="38" spans="1:13">
      <c r="A38" s="452"/>
      <c r="B38" s="427"/>
      <c r="C38" s="6"/>
      <c r="D38" s="97"/>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200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335</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2020</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5"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391</v>
      </c>
      <c r="C1" s="89"/>
      <c r="D1" s="89"/>
      <c r="E1" s="89"/>
      <c r="F1" s="89"/>
      <c r="G1" s="89"/>
      <c r="H1" s="89"/>
      <c r="I1" s="89"/>
      <c r="J1" s="89"/>
      <c r="K1" s="89"/>
      <c r="L1" s="89"/>
      <c r="M1" s="90"/>
    </row>
    <row r="2" spans="1:13" ht="22" customHeight="1">
      <c r="A2" s="457" t="s">
        <v>152</v>
      </c>
      <c r="B2" s="68" t="s">
        <v>113</v>
      </c>
      <c r="C2" s="432" t="str">
        <f>'Plan de acción'!AB49</f>
        <v>Número de servidores públicos de las entidades distritales cualificados en temáticas relacionadas a servicio a la ciudadanía</v>
      </c>
      <c r="D2" s="433"/>
      <c r="E2" s="433"/>
      <c r="F2" s="433"/>
      <c r="G2" s="433"/>
      <c r="H2" s="433"/>
      <c r="I2" s="433"/>
      <c r="J2" s="433"/>
      <c r="K2" s="433"/>
      <c r="L2" s="433"/>
      <c r="M2" s="434"/>
    </row>
    <row r="3" spans="1:13" ht="40" customHeight="1">
      <c r="A3" s="458"/>
      <c r="B3" s="69" t="s">
        <v>231</v>
      </c>
      <c r="C3" s="460" t="s">
        <v>1442</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1465</v>
      </c>
      <c r="D11" s="464"/>
      <c r="E11" s="464"/>
      <c r="F11" s="464"/>
      <c r="G11" s="464"/>
      <c r="H11" s="464"/>
      <c r="I11" s="464"/>
      <c r="J11" s="464"/>
      <c r="K11" s="464"/>
      <c r="L11" s="464"/>
      <c r="M11" s="465"/>
    </row>
    <row r="12" spans="1:13" ht="75.650000000000006" customHeight="1">
      <c r="A12" s="458"/>
      <c r="B12" s="69" t="s">
        <v>229</v>
      </c>
      <c r="C12" s="466" t="s">
        <v>331</v>
      </c>
      <c r="D12" s="430"/>
      <c r="E12" s="430"/>
      <c r="F12" s="430"/>
      <c r="G12" s="430"/>
      <c r="H12" s="430"/>
      <c r="I12" s="430"/>
      <c r="J12" s="430"/>
      <c r="K12" s="430"/>
      <c r="L12" s="430"/>
      <c r="M12" s="467"/>
    </row>
    <row r="13" spans="1:13" ht="124">
      <c r="A13" s="459"/>
      <c r="B13" s="302" t="s">
        <v>1763</v>
      </c>
      <c r="C13" s="304" t="str">
        <f>'Plan de acción'!AD49</f>
        <v>16. Paz, Justicia e Instituciones Sólidas</v>
      </c>
      <c r="D13" s="37"/>
      <c r="E13" s="306" t="s">
        <v>1535</v>
      </c>
      <c r="F13" s="38" t="str">
        <f>'Plan de acción'!AE49</f>
        <v>16.6 Crear a todos los niveles instituciones eficaces y transparentes que rindan cuentas</v>
      </c>
      <c r="G13" s="38"/>
      <c r="H13" s="38"/>
      <c r="I13" s="38"/>
      <c r="J13" s="38"/>
      <c r="K13" s="38"/>
      <c r="M13" s="65"/>
    </row>
    <row r="14" spans="1:13">
      <c r="A14" s="451" t="s">
        <v>114</v>
      </c>
      <c r="B14" s="69" t="s">
        <v>1613</v>
      </c>
      <c r="C14" s="124" t="str">
        <f>'Plan de acción'!AF49</f>
        <v>Derechos Humanos;
Género;
Poblacional;
Diferencial</v>
      </c>
      <c r="D14" s="80"/>
      <c r="E14" s="80"/>
      <c r="F14" s="80"/>
      <c r="G14" s="80"/>
      <c r="H14" s="80"/>
      <c r="I14" s="80"/>
      <c r="J14" s="80"/>
      <c r="K14" s="80"/>
      <c r="M14" s="65"/>
    </row>
    <row r="15" spans="1:13" ht="49" customHeight="1">
      <c r="A15" s="452"/>
      <c r="B15" s="69" t="s">
        <v>115</v>
      </c>
      <c r="C15" s="453" t="str">
        <f>'Plan de acción'!AC49</f>
        <v>Sumatoria de servidores públicos de las entidades distritales cualificados en temáticas relacionadas a servicio a la ciudadanía</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t="s">
        <v>233</v>
      </c>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c r="E20" s="29" t="s">
        <v>127</v>
      </c>
      <c r="F20" s="9"/>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97">
        <v>3000</v>
      </c>
      <c r="E34" s="10"/>
      <c r="F34" s="97">
        <v>3000</v>
      </c>
      <c r="G34" s="10"/>
      <c r="H34" s="97">
        <v>3000</v>
      </c>
      <c r="I34" s="10"/>
      <c r="J34" s="97">
        <v>3000</v>
      </c>
      <c r="K34" s="10"/>
      <c r="L34" s="97">
        <v>3000</v>
      </c>
      <c r="M34" s="118"/>
    </row>
    <row r="35" spans="1:13">
      <c r="A35" s="452"/>
      <c r="B35" s="427"/>
      <c r="C35" s="6"/>
      <c r="D35" s="7">
        <v>2024</v>
      </c>
      <c r="E35" s="7"/>
      <c r="F35" s="8">
        <v>2025</v>
      </c>
      <c r="G35" s="8"/>
      <c r="H35" s="8">
        <v>2026</v>
      </c>
      <c r="I35" s="7"/>
      <c r="J35" s="7">
        <v>2027</v>
      </c>
      <c r="L35" s="7">
        <v>2028</v>
      </c>
      <c r="M35" s="27"/>
    </row>
    <row r="36" spans="1:13">
      <c r="A36" s="452"/>
      <c r="B36" s="427"/>
      <c r="C36" s="6"/>
      <c r="D36" s="97">
        <v>3000</v>
      </c>
      <c r="E36" s="10"/>
      <c r="F36" s="97">
        <v>3000</v>
      </c>
      <c r="G36" s="10"/>
      <c r="H36" s="97">
        <v>3000</v>
      </c>
      <c r="I36" s="10"/>
      <c r="J36" s="97">
        <v>3000</v>
      </c>
      <c r="K36" s="10"/>
      <c r="L36" s="97">
        <v>3000</v>
      </c>
      <c r="M36" s="118"/>
    </row>
    <row r="37" spans="1:13">
      <c r="A37" s="452"/>
      <c r="B37" s="427"/>
      <c r="C37" s="6"/>
      <c r="E37" s="7"/>
      <c r="F37" s="7"/>
      <c r="G37" s="7"/>
      <c r="H37" s="8"/>
      <c r="I37" s="8"/>
      <c r="J37" s="8"/>
      <c r="K37" s="7"/>
      <c r="L37" s="7"/>
      <c r="M37" s="27"/>
    </row>
    <row r="38" spans="1:13">
      <c r="A38" s="452"/>
      <c r="B38" s="427"/>
      <c r="C38" s="6"/>
      <c r="D38" s="97"/>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3000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336</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4"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392</v>
      </c>
      <c r="C1" s="89"/>
      <c r="D1" s="89"/>
      <c r="E1" s="89"/>
      <c r="F1" s="89"/>
      <c r="G1" s="89"/>
      <c r="H1" s="89"/>
      <c r="I1" s="89"/>
      <c r="J1" s="89"/>
      <c r="K1" s="89"/>
      <c r="L1" s="89"/>
      <c r="M1" s="90"/>
    </row>
    <row r="2" spans="1:13" ht="22" customHeight="1">
      <c r="A2" s="457" t="s">
        <v>152</v>
      </c>
      <c r="B2" s="68" t="s">
        <v>113</v>
      </c>
      <c r="C2" s="432" t="str">
        <f>'Plan de acción'!Z50</f>
        <v>4.1.4 Aplicación de pruebas de confirmación de entendimiento a servidores públicos de las entidades distritales en temáticas relacionadas a servicio a la ciudadanía</v>
      </c>
      <c r="D2" s="433"/>
      <c r="E2" s="433"/>
      <c r="F2" s="433"/>
      <c r="G2" s="433"/>
      <c r="H2" s="433"/>
      <c r="I2" s="433"/>
      <c r="J2" s="433"/>
      <c r="K2" s="433"/>
      <c r="L2" s="433"/>
      <c r="M2" s="434"/>
    </row>
    <row r="3" spans="1:13" ht="40" customHeight="1">
      <c r="A3" s="458"/>
      <c r="B3" s="69" t="s">
        <v>231</v>
      </c>
      <c r="C3" s="460" t="s">
        <v>1443</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337</v>
      </c>
      <c r="D11" s="464"/>
      <c r="E11" s="464"/>
      <c r="F11" s="464"/>
      <c r="G11" s="464"/>
      <c r="H11" s="464"/>
      <c r="I11" s="464"/>
      <c r="J11" s="464"/>
      <c r="K11" s="464"/>
      <c r="L11" s="464"/>
      <c r="M11" s="465"/>
    </row>
    <row r="12" spans="1:13" ht="75.650000000000006" customHeight="1">
      <c r="A12" s="458"/>
      <c r="B12" s="69" t="s">
        <v>229</v>
      </c>
      <c r="C12" s="466" t="s">
        <v>331</v>
      </c>
      <c r="D12" s="430"/>
      <c r="E12" s="430"/>
      <c r="F12" s="430"/>
      <c r="G12" s="430"/>
      <c r="H12" s="430"/>
      <c r="I12" s="430"/>
      <c r="J12" s="430"/>
      <c r="K12" s="430"/>
      <c r="L12" s="430"/>
      <c r="M12" s="467"/>
    </row>
    <row r="13" spans="1:13" ht="124">
      <c r="A13" s="459"/>
      <c r="B13" s="302" t="s">
        <v>1763</v>
      </c>
      <c r="C13" s="304" t="str">
        <f>'Plan de acción'!AD50</f>
        <v>16. Paz, Justicia e Instituciones Sólidas</v>
      </c>
      <c r="D13" s="37"/>
      <c r="E13" s="306" t="s">
        <v>1535</v>
      </c>
      <c r="F13" s="38" t="str">
        <f>'Plan de acción'!AE50</f>
        <v>16.6 Crear a todos los niveles instituciones eficaces y transparentes que rindan cuentas</v>
      </c>
      <c r="G13" s="38"/>
      <c r="H13" s="38"/>
      <c r="I13" s="38"/>
      <c r="J13" s="38"/>
      <c r="K13" s="38"/>
      <c r="M13" s="65"/>
    </row>
    <row r="14" spans="1:13">
      <c r="A14" s="451" t="s">
        <v>114</v>
      </c>
      <c r="B14" s="69" t="s">
        <v>1613</v>
      </c>
      <c r="C14" s="124" t="str">
        <f>'Plan de acción'!AF50</f>
        <v>No Aplica</v>
      </c>
      <c r="D14" s="80"/>
      <c r="E14" s="80"/>
      <c r="F14" s="80"/>
      <c r="G14" s="80"/>
      <c r="H14" s="80"/>
      <c r="I14" s="80"/>
      <c r="J14" s="80"/>
      <c r="K14" s="80"/>
      <c r="M14" s="65"/>
    </row>
    <row r="15" spans="1:13" ht="49" customHeight="1">
      <c r="A15" s="452"/>
      <c r="B15" s="69" t="s">
        <v>115</v>
      </c>
      <c r="C15" s="453" t="str">
        <f>'Plan de acción'!AC50</f>
        <v>Sumatoria de pruebas de conocimiento aplicadas a los servidores públicos de las entidades distritales</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338</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2020</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97"/>
      <c r="E34" s="10"/>
      <c r="F34" s="97">
        <v>3000</v>
      </c>
      <c r="G34" s="10"/>
      <c r="H34" s="97">
        <v>3000</v>
      </c>
      <c r="I34" s="10"/>
      <c r="J34" s="97">
        <v>3000</v>
      </c>
      <c r="K34" s="10"/>
      <c r="L34" s="97">
        <v>3000</v>
      </c>
      <c r="M34" s="118"/>
    </row>
    <row r="35" spans="1:13">
      <c r="A35" s="452"/>
      <c r="B35" s="427"/>
      <c r="C35" s="6"/>
      <c r="D35" s="7">
        <v>2024</v>
      </c>
      <c r="E35" s="7"/>
      <c r="F35" s="8">
        <v>2025</v>
      </c>
      <c r="G35" s="8"/>
      <c r="H35" s="8">
        <v>2026</v>
      </c>
      <c r="I35" s="7"/>
      <c r="J35" s="7">
        <v>2027</v>
      </c>
      <c r="L35" s="7">
        <v>2028</v>
      </c>
      <c r="M35" s="27"/>
    </row>
    <row r="36" spans="1:13">
      <c r="A36" s="452"/>
      <c r="B36" s="427"/>
      <c r="C36" s="6"/>
      <c r="D36" s="97">
        <v>3000</v>
      </c>
      <c r="E36" s="10"/>
      <c r="F36" s="97">
        <v>3000</v>
      </c>
      <c r="G36" s="10"/>
      <c r="H36" s="97">
        <v>3000</v>
      </c>
      <c r="I36" s="10"/>
      <c r="J36" s="97">
        <v>3000</v>
      </c>
      <c r="K36" s="10"/>
      <c r="L36" s="97">
        <v>3000</v>
      </c>
      <c r="M36" s="118"/>
    </row>
    <row r="37" spans="1:13">
      <c r="A37" s="452"/>
      <c r="B37" s="427"/>
      <c r="C37" s="6"/>
      <c r="E37" s="7"/>
      <c r="F37" s="7" t="s">
        <v>159</v>
      </c>
      <c r="G37" s="7"/>
      <c r="H37" s="8" t="s">
        <v>160</v>
      </c>
      <c r="I37" s="8"/>
      <c r="J37" s="8" t="s">
        <v>161</v>
      </c>
      <c r="K37" s="7"/>
      <c r="L37" s="7" t="s">
        <v>163</v>
      </c>
      <c r="M37" s="27"/>
    </row>
    <row r="38" spans="1:13">
      <c r="A38" s="452"/>
      <c r="B38" s="427"/>
      <c r="C38" s="6"/>
      <c r="D38" s="97"/>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3000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339</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2020</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65"/>
  <sheetViews>
    <sheetView topLeftCell="B2" zoomScale="85" zoomScaleNormal="85" workbookViewId="0">
      <selection activeCell="L17" sqref="L17:M17"/>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376</v>
      </c>
      <c r="C1" s="89"/>
      <c r="D1" s="89"/>
      <c r="E1" s="89"/>
      <c r="F1" s="89"/>
      <c r="G1" s="89"/>
      <c r="H1" s="89"/>
      <c r="I1" s="89"/>
      <c r="J1" s="89"/>
      <c r="K1" s="89"/>
      <c r="L1" s="89"/>
      <c r="M1" s="90"/>
    </row>
    <row r="2" spans="1:13" ht="28.5" customHeight="1">
      <c r="A2" s="423" t="s">
        <v>152</v>
      </c>
      <c r="B2" s="68" t="s">
        <v>113</v>
      </c>
      <c r="C2" s="432" t="str">
        <f>'Plan de acción'!E51</f>
        <v>Porcentaje de ciudadanos que consideran que las entidades públicas garantizan la idoneidad de los espacios públicos de atención, en la ciudad de Bogotá D.C.</v>
      </c>
      <c r="D2" s="433"/>
      <c r="E2" s="433"/>
      <c r="F2" s="433"/>
      <c r="G2" s="433"/>
      <c r="H2" s="433"/>
      <c r="I2" s="433"/>
      <c r="J2" s="433"/>
      <c r="K2" s="433"/>
      <c r="L2" s="433"/>
      <c r="M2" s="434"/>
    </row>
    <row r="3" spans="1:13" ht="107.25" customHeight="1">
      <c r="A3" s="424"/>
      <c r="B3" s="69" t="s">
        <v>153</v>
      </c>
      <c r="C3" s="432" t="s">
        <v>1513</v>
      </c>
      <c r="D3" s="433"/>
      <c r="E3" s="433"/>
      <c r="F3" s="433"/>
      <c r="G3" s="433"/>
      <c r="H3" s="433"/>
      <c r="I3" s="433"/>
      <c r="J3" s="433"/>
      <c r="K3" s="433"/>
      <c r="L3" s="433"/>
      <c r="M3" s="434"/>
    </row>
    <row r="4" spans="1:13">
      <c r="A4" s="424"/>
      <c r="B4" s="282"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81" t="s">
        <v>41</v>
      </c>
      <c r="J7" s="19"/>
      <c r="K7" s="19"/>
      <c r="L7" s="19"/>
      <c r="M7" s="22"/>
    </row>
    <row r="8" spans="1:13">
      <c r="A8" s="424"/>
      <c r="B8" s="426" t="s">
        <v>175</v>
      </c>
      <c r="C8" s="96"/>
      <c r="D8" s="82"/>
      <c r="E8" s="82"/>
      <c r="F8" s="82"/>
      <c r="G8" s="82"/>
      <c r="H8" s="82"/>
      <c r="I8" s="82"/>
      <c r="J8" s="82"/>
      <c r="K8" s="82"/>
      <c r="L8" s="83"/>
      <c r="M8" s="84"/>
    </row>
    <row r="9" spans="1:13">
      <c r="A9" s="424"/>
      <c r="B9" s="427"/>
      <c r="C9" s="481" t="s">
        <v>41</v>
      </c>
      <c r="D9" s="481"/>
      <c r="E9" s="23"/>
      <c r="F9" s="414" t="s">
        <v>44</v>
      </c>
      <c r="G9" s="414"/>
      <c r="H9" s="23"/>
      <c r="I9" s="414" t="s">
        <v>267</v>
      </c>
      <c r="J9" s="414"/>
      <c r="K9" s="23"/>
      <c r="L9" s="414" t="s">
        <v>273</v>
      </c>
      <c r="M9" s="414"/>
    </row>
    <row r="10" spans="1:13">
      <c r="A10" s="424"/>
      <c r="B10" s="428"/>
      <c r="C10" s="413" t="s">
        <v>176</v>
      </c>
      <c r="D10" s="413"/>
      <c r="E10" s="23"/>
      <c r="F10" s="413" t="s">
        <v>176</v>
      </c>
      <c r="G10" s="413"/>
      <c r="H10" s="23"/>
      <c r="I10" s="413" t="s">
        <v>176</v>
      </c>
      <c r="J10" s="413"/>
      <c r="K10" s="23"/>
      <c r="L10" s="413" t="s">
        <v>176</v>
      </c>
      <c r="M10" s="413"/>
    </row>
    <row r="11" spans="1:13">
      <c r="A11" s="424"/>
      <c r="B11" s="120"/>
      <c r="C11" s="414" t="s">
        <v>271</v>
      </c>
      <c r="D11" s="414"/>
      <c r="E11" s="23"/>
      <c r="F11" s="414" t="s">
        <v>269</v>
      </c>
      <c r="G11" s="414"/>
      <c r="H11" s="23"/>
      <c r="I11" s="414" t="s">
        <v>327</v>
      </c>
      <c r="J11" s="414"/>
      <c r="K11" s="23"/>
      <c r="L11" s="414" t="s">
        <v>268</v>
      </c>
      <c r="M11" s="414"/>
    </row>
    <row r="12" spans="1:13">
      <c r="A12" s="424"/>
      <c r="B12" s="120"/>
      <c r="C12" s="413" t="s">
        <v>176</v>
      </c>
      <c r="D12" s="413"/>
      <c r="E12" s="23"/>
      <c r="F12" s="413" t="s">
        <v>176</v>
      </c>
      <c r="G12" s="413"/>
      <c r="H12" s="23"/>
      <c r="I12" s="413" t="s">
        <v>176</v>
      </c>
      <c r="J12" s="413"/>
      <c r="K12" s="23"/>
      <c r="L12" s="413" t="s">
        <v>176</v>
      </c>
      <c r="M12" s="413"/>
    </row>
    <row r="13" spans="1:13">
      <c r="A13" s="424"/>
      <c r="B13" s="120"/>
      <c r="C13" s="414" t="s">
        <v>343</v>
      </c>
      <c r="D13" s="414"/>
      <c r="E13" s="23"/>
      <c r="F13" s="414" t="s">
        <v>344</v>
      </c>
      <c r="G13" s="414"/>
      <c r="H13" s="23"/>
      <c r="I13" s="414" t="s">
        <v>276</v>
      </c>
      <c r="J13" s="414"/>
      <c r="K13" s="23"/>
      <c r="L13" s="414" t="s">
        <v>291</v>
      </c>
      <c r="M13" s="414"/>
    </row>
    <row r="14" spans="1:13">
      <c r="A14" s="424"/>
      <c r="B14" s="120"/>
      <c r="C14" s="413" t="s">
        <v>176</v>
      </c>
      <c r="D14" s="413"/>
      <c r="E14" s="23"/>
      <c r="F14" s="413" t="s">
        <v>176</v>
      </c>
      <c r="G14" s="413"/>
      <c r="H14" s="23"/>
      <c r="I14" s="413" t="s">
        <v>176</v>
      </c>
      <c r="J14" s="413"/>
      <c r="K14" s="23"/>
      <c r="L14" s="413" t="s">
        <v>176</v>
      </c>
      <c r="M14" s="413"/>
    </row>
    <row r="15" spans="1:13">
      <c r="A15" s="424"/>
      <c r="B15" s="120"/>
      <c r="C15" s="414" t="s">
        <v>281</v>
      </c>
      <c r="D15" s="414"/>
      <c r="E15" s="23"/>
      <c r="F15" s="414" t="s">
        <v>284</v>
      </c>
      <c r="G15" s="414"/>
      <c r="H15" s="23"/>
      <c r="I15" s="414" t="s">
        <v>286</v>
      </c>
      <c r="J15" s="414"/>
      <c r="K15" s="23"/>
      <c r="L15" s="414" t="s">
        <v>287</v>
      </c>
      <c r="M15" s="414"/>
    </row>
    <row r="16" spans="1:13">
      <c r="A16" s="424"/>
      <c r="B16" s="120"/>
      <c r="C16" s="413" t="s">
        <v>176</v>
      </c>
      <c r="D16" s="413"/>
      <c r="E16" s="23"/>
      <c r="F16" s="413" t="s">
        <v>176</v>
      </c>
      <c r="G16" s="413"/>
      <c r="H16" s="23"/>
      <c r="I16" s="413" t="s">
        <v>176</v>
      </c>
      <c r="J16" s="413"/>
      <c r="K16" s="23"/>
      <c r="L16" s="413" t="s">
        <v>176</v>
      </c>
      <c r="M16" s="413"/>
    </row>
    <row r="17" spans="1:13">
      <c r="A17" s="424"/>
      <c r="B17" s="120"/>
      <c r="C17" s="414" t="s">
        <v>289</v>
      </c>
      <c r="D17" s="414"/>
      <c r="E17" s="23"/>
      <c r="H17" s="23"/>
      <c r="I17" s="414"/>
      <c r="J17" s="414"/>
      <c r="K17" s="23"/>
      <c r="L17" s="414"/>
      <c r="M17" s="414"/>
    </row>
    <row r="18" spans="1:13">
      <c r="A18" s="424"/>
      <c r="B18" s="120"/>
      <c r="C18" s="413" t="s">
        <v>176</v>
      </c>
      <c r="D18" s="413"/>
      <c r="E18" s="23"/>
      <c r="F18" s="413"/>
      <c r="G18" s="413"/>
      <c r="H18" s="23"/>
      <c r="I18" s="413"/>
      <c r="J18" s="413"/>
      <c r="K18" s="23"/>
      <c r="L18" s="413"/>
      <c r="M18" s="413"/>
    </row>
    <row r="19" spans="1:13" ht="29.5" customHeight="1">
      <c r="A19" s="425"/>
      <c r="B19" s="69" t="s">
        <v>192</v>
      </c>
      <c r="C19" s="415" t="s">
        <v>346</v>
      </c>
      <c r="D19" s="416"/>
      <c r="E19" s="416"/>
      <c r="F19" s="416"/>
      <c r="G19" s="416"/>
      <c r="H19" s="416"/>
      <c r="I19" s="416"/>
      <c r="J19" s="416"/>
      <c r="K19" s="416"/>
      <c r="L19" s="416"/>
      <c r="M19" s="417"/>
    </row>
    <row r="20" spans="1:13" ht="16.5" customHeight="1">
      <c r="A20" s="441" t="s">
        <v>114</v>
      </c>
      <c r="B20" s="69" t="s">
        <v>1613</v>
      </c>
      <c r="C20" s="144" t="str">
        <f>'Plan de acción'!G51</f>
        <v>Poblacional;
Diferencial;
Territorial;
Ambiental</v>
      </c>
      <c r="D20" s="38"/>
      <c r="E20" s="38"/>
      <c r="F20" s="38"/>
      <c r="G20" s="38"/>
      <c r="H20" s="38"/>
      <c r="I20" s="38"/>
      <c r="J20" s="38"/>
      <c r="K20" s="38"/>
      <c r="M20" s="65"/>
    </row>
    <row r="21" spans="1:13" ht="36" customHeight="1">
      <c r="A21" s="442"/>
      <c r="B21" s="69" t="s">
        <v>115</v>
      </c>
      <c r="C21" s="415" t="str">
        <f>'Plan de acción'!F51</f>
        <v>[(Sumatoria de ciudadanos encuestados en Bogotá que califican todos los puntos de la administración pública en Bogotá en relación a la "a. adecuación de infraestructura para garantizar accesibilidad de la población en condiciones de discapacidad física, visual y auditiva"+ Sumatoria de ciudadanos encuestados en Bogotá que califican todos los puntos de la administración pública en Bogotá en relación a la "b. adecuación de la infraestructura y los espacios para garantizar accesibilidad de la población que requiere atención preferencial (i.e. adulto mayor, mujeres embarazadas...)"+ Sumatoria de ciudadanos encuestados en Bogotá que califican todos los puntos de la administración pública en Bogotá en relación a la "c. disponibilidad de espacios amplios y comodos para movilizarse" + Sumatoria de ciudadanos encuestados en Bogotá que califican todos los puntos de la administración pública en Bogotá en relación a la "d. adecuación de espacios con sala de espera y módulos (escritorios) para atender a los ciudadanos"+ Sumatoria de ciudadanos encuestados en Bogotá que califican todos los puntos de la administración pública en Bogotá en relación a la "e. Señalización clara, oportuna y legible para identificar la ubicación de las instalaciones y la zona a donde debe dirigirse para realizar cada trámite"+ Sumatoria de ciudadanos encuestados en Bogotá que califican todos los puntos de la administración pública en Bogotá en relación a la "f. Luminosidad suficiente y adecuada"+ Sumatoria de ciudadanos encuestados en Bogotá que califican todos los puntos de la administración pública en Bogotá en relación a la "g. Cercanía de los puntos de atención a su hogar o lugar de trabajo" en el rango de 9-10, en una escala de 1-10) / Sumatoria de ciudadanos encuestados en Bogotá)/7]x100</v>
      </c>
      <c r="D21" s="416"/>
      <c r="E21" s="416"/>
      <c r="F21" s="416"/>
      <c r="G21" s="416"/>
      <c r="H21" s="416"/>
      <c r="I21" s="416"/>
      <c r="J21" s="416"/>
      <c r="K21" s="416"/>
      <c r="L21" s="416"/>
      <c r="M21" s="417"/>
    </row>
    <row r="22" spans="1:13" ht="18" customHeight="1">
      <c r="A22" s="442"/>
      <c r="B22" s="426" t="s">
        <v>116</v>
      </c>
      <c r="C22" s="66"/>
      <c r="D22" s="24"/>
      <c r="E22" s="24"/>
      <c r="F22" s="24"/>
      <c r="G22" s="24"/>
      <c r="H22" s="24"/>
      <c r="I22" s="24"/>
      <c r="J22" s="24"/>
      <c r="K22" s="24"/>
      <c r="L22" s="24"/>
      <c r="M22" s="25"/>
    </row>
    <row r="23" spans="1:13" ht="18.649999999999999" customHeight="1">
      <c r="A23" s="442"/>
      <c r="B23" s="427"/>
      <c r="C23" s="64"/>
      <c r="D23" s="26"/>
      <c r="E23" s="5"/>
      <c r="F23" s="26"/>
      <c r="G23" s="5"/>
      <c r="H23" s="26"/>
      <c r="I23" s="5"/>
      <c r="J23" s="26"/>
      <c r="K23" s="5"/>
      <c r="L23" s="5"/>
      <c r="M23" s="27"/>
    </row>
    <row r="24" spans="1:13">
      <c r="A24" s="442"/>
      <c r="B24" s="427"/>
      <c r="C24" s="29" t="s">
        <v>117</v>
      </c>
      <c r="D24" s="28"/>
      <c r="E24" s="29" t="s">
        <v>118</v>
      </c>
      <c r="F24" s="28"/>
      <c r="G24" s="29" t="s">
        <v>119</v>
      </c>
      <c r="H24" s="28"/>
      <c r="I24" s="29" t="s">
        <v>155</v>
      </c>
      <c r="J24" s="28"/>
      <c r="K24" s="29" t="s">
        <v>120</v>
      </c>
      <c r="L24" s="30"/>
      <c r="M24" s="31"/>
    </row>
    <row r="25" spans="1:13">
      <c r="A25" s="442"/>
      <c r="B25" s="427"/>
      <c r="C25" s="29" t="s">
        <v>121</v>
      </c>
      <c r="D25" s="32"/>
      <c r="E25" s="29" t="s">
        <v>122</v>
      </c>
      <c r="F25" s="33"/>
      <c r="G25" s="29" t="s">
        <v>123</v>
      </c>
      <c r="H25" s="33"/>
      <c r="I25" s="29" t="s">
        <v>124</v>
      </c>
      <c r="J25" s="33" t="s">
        <v>233</v>
      </c>
      <c r="K25" s="29" t="s">
        <v>125</v>
      </c>
      <c r="L25" s="30"/>
      <c r="M25" s="31"/>
    </row>
    <row r="26" spans="1:13">
      <c r="A26" s="442"/>
      <c r="B26" s="427"/>
      <c r="C26" s="29" t="s">
        <v>1760</v>
      </c>
      <c r="D26" s="32"/>
      <c r="E26" s="29" t="s">
        <v>1761</v>
      </c>
      <c r="F26" s="32"/>
      <c r="G26" s="29"/>
      <c r="H26" s="44"/>
      <c r="I26" s="29"/>
      <c r="J26" s="44"/>
      <c r="K26" s="29"/>
      <c r="L26" s="300"/>
      <c r="M26" s="301"/>
    </row>
    <row r="27" spans="1:13">
      <c r="A27" s="442"/>
      <c r="B27" s="427"/>
      <c r="C27" s="29" t="s">
        <v>126</v>
      </c>
      <c r="D27" s="33"/>
      <c r="E27" s="29" t="s">
        <v>127</v>
      </c>
      <c r="F27" s="9"/>
      <c r="G27" s="9"/>
      <c r="H27" s="9"/>
      <c r="I27" s="9"/>
      <c r="J27" s="9"/>
      <c r="K27" s="9"/>
      <c r="L27" s="9"/>
      <c r="M27" s="34"/>
    </row>
    <row r="28" spans="1:13" ht="9.75" customHeight="1">
      <c r="A28" s="442"/>
      <c r="B28" s="428"/>
      <c r="C28" s="35"/>
      <c r="D28" s="35"/>
      <c r="E28" s="35"/>
      <c r="F28" s="35"/>
      <c r="G28" s="35"/>
      <c r="H28" s="35"/>
      <c r="I28" s="35"/>
      <c r="J28" s="35"/>
      <c r="K28" s="35"/>
      <c r="L28" s="35"/>
      <c r="M28" s="36"/>
    </row>
    <row r="29" spans="1:13">
      <c r="A29" s="442"/>
      <c r="B29" s="426" t="s">
        <v>164</v>
      </c>
      <c r="C29" s="37"/>
      <c r="D29" s="37"/>
      <c r="E29" s="37"/>
      <c r="F29" s="37"/>
      <c r="G29" s="37"/>
      <c r="H29" s="37"/>
      <c r="I29" s="37"/>
      <c r="J29" s="37"/>
      <c r="K29" s="37"/>
      <c r="M29" s="65"/>
    </row>
    <row r="30" spans="1:13">
      <c r="A30" s="442"/>
      <c r="B30" s="427"/>
      <c r="C30" s="29" t="s">
        <v>165</v>
      </c>
      <c r="D30" s="33"/>
      <c r="E30" s="38"/>
      <c r="F30" s="29" t="s">
        <v>166</v>
      </c>
      <c r="G30" s="32"/>
      <c r="H30" s="38"/>
      <c r="I30" s="29" t="s">
        <v>167</v>
      </c>
      <c r="J30" s="32" t="s">
        <v>233</v>
      </c>
      <c r="K30" s="38"/>
      <c r="M30" s="65"/>
    </row>
    <row r="31" spans="1:13">
      <c r="A31" s="442"/>
      <c r="B31" s="427"/>
      <c r="C31" s="29" t="s">
        <v>168</v>
      </c>
      <c r="D31" s="39"/>
      <c r="E31" s="40"/>
      <c r="F31" s="29" t="s">
        <v>169</v>
      </c>
      <c r="G31" s="33"/>
      <c r="H31" s="41"/>
      <c r="I31" s="42"/>
      <c r="J31" s="41"/>
      <c r="K31" s="43"/>
      <c r="M31" s="65"/>
    </row>
    <row r="32" spans="1:13">
      <c r="A32" s="442"/>
      <c r="B32" s="427"/>
      <c r="C32" s="44"/>
      <c r="D32" s="44"/>
      <c r="E32" s="44"/>
      <c r="F32" s="44"/>
      <c r="G32" s="44"/>
      <c r="H32" s="44"/>
      <c r="I32" s="44"/>
      <c r="J32" s="44"/>
      <c r="K32" s="44"/>
      <c r="M32" s="65"/>
    </row>
    <row r="33" spans="1:13">
      <c r="A33" s="442"/>
      <c r="B33" s="119" t="s">
        <v>128</v>
      </c>
      <c r="C33" s="38"/>
      <c r="D33" s="38"/>
      <c r="E33" s="38"/>
      <c r="F33" s="38"/>
      <c r="G33" s="38"/>
      <c r="H33" s="38"/>
      <c r="I33" s="38"/>
      <c r="J33" s="38"/>
      <c r="K33" s="38"/>
      <c r="L33" s="38"/>
      <c r="M33" s="45"/>
    </row>
    <row r="34" spans="1:13">
      <c r="A34" s="442"/>
      <c r="B34" s="119"/>
      <c r="C34" s="67" t="s">
        <v>129</v>
      </c>
      <c r="D34" s="142" t="s">
        <v>347</v>
      </c>
      <c r="E34" s="38"/>
      <c r="F34" s="46" t="s">
        <v>130</v>
      </c>
      <c r="G34" s="33">
        <v>2018</v>
      </c>
      <c r="H34" s="38"/>
      <c r="I34" s="46" t="s">
        <v>131</v>
      </c>
      <c r="J34" s="429" t="s">
        <v>206</v>
      </c>
      <c r="K34" s="430"/>
      <c r="L34" s="431"/>
      <c r="M34" s="45"/>
    </row>
    <row r="35" spans="1:13">
      <c r="A35" s="442"/>
      <c r="B35" s="120"/>
      <c r="C35" s="35"/>
      <c r="D35" s="35"/>
      <c r="E35" s="35"/>
      <c r="F35" s="35"/>
      <c r="G35" s="35"/>
      <c r="H35" s="35"/>
      <c r="I35" s="35"/>
      <c r="J35" s="35"/>
      <c r="K35" s="35"/>
      <c r="L35" s="35"/>
      <c r="M35" s="36"/>
    </row>
    <row r="36" spans="1:13">
      <c r="A36" s="442"/>
      <c r="B36" s="426" t="s">
        <v>170</v>
      </c>
      <c r="C36" s="47"/>
      <c r="D36" s="47"/>
      <c r="E36" s="47"/>
      <c r="F36" s="47"/>
      <c r="G36" s="47"/>
      <c r="H36" s="47"/>
      <c r="I36" s="47"/>
      <c r="J36" s="47"/>
      <c r="K36" s="47"/>
      <c r="M36" s="65"/>
    </row>
    <row r="37" spans="1:13">
      <c r="A37" s="442"/>
      <c r="B37" s="427"/>
      <c r="C37" s="38" t="s">
        <v>171</v>
      </c>
      <c r="D37" s="48">
        <v>2019</v>
      </c>
      <c r="E37" s="49"/>
      <c r="F37" s="38" t="s">
        <v>172</v>
      </c>
      <c r="G37" s="50" t="s">
        <v>235</v>
      </c>
      <c r="H37" s="49"/>
      <c r="I37" s="46"/>
      <c r="J37" s="49"/>
      <c r="K37" s="49"/>
      <c r="M37" s="65"/>
    </row>
    <row r="38" spans="1:13">
      <c r="A38" s="442"/>
      <c r="B38" s="428"/>
      <c r="C38" s="35"/>
      <c r="D38" s="51"/>
      <c r="E38" s="52"/>
      <c r="F38" s="35"/>
      <c r="G38" s="52"/>
      <c r="H38" s="52"/>
      <c r="I38" s="53"/>
      <c r="J38" s="52"/>
      <c r="K38" s="52"/>
      <c r="M38" s="65"/>
    </row>
    <row r="39" spans="1:13">
      <c r="A39" s="442"/>
      <c r="B39" s="119" t="s">
        <v>132</v>
      </c>
      <c r="C39" s="54"/>
      <c r="D39" s="54"/>
      <c r="E39" s="54"/>
      <c r="F39" s="54"/>
      <c r="G39" s="54"/>
      <c r="H39" s="54"/>
      <c r="I39" s="54"/>
      <c r="J39" s="54"/>
      <c r="K39" s="54"/>
      <c r="L39" s="54"/>
      <c r="M39" s="55"/>
    </row>
    <row r="40" spans="1:13">
      <c r="A40" s="442"/>
      <c r="B40" s="119"/>
      <c r="C40" s="6"/>
      <c r="D40" s="7">
        <v>2019</v>
      </c>
      <c r="E40" s="7"/>
      <c r="F40" s="8">
        <v>2020</v>
      </c>
      <c r="G40" s="8"/>
      <c r="H40" s="8">
        <v>2021</v>
      </c>
      <c r="I40" s="7"/>
      <c r="J40" s="7">
        <v>2022</v>
      </c>
      <c r="L40" s="7">
        <v>2023</v>
      </c>
      <c r="M40" s="55"/>
    </row>
    <row r="41" spans="1:13">
      <c r="A41" s="442"/>
      <c r="B41" s="119"/>
      <c r="C41" s="6"/>
      <c r="D41" s="132">
        <v>50</v>
      </c>
      <c r="E41" s="10"/>
      <c r="F41" s="132">
        <v>52</v>
      </c>
      <c r="G41" s="10"/>
      <c r="H41" s="132">
        <v>54.25</v>
      </c>
      <c r="I41" s="10"/>
      <c r="J41" s="132">
        <v>56.5</v>
      </c>
      <c r="L41" s="132">
        <v>58.75</v>
      </c>
      <c r="M41" s="118"/>
    </row>
    <row r="42" spans="1:13">
      <c r="A42" s="442"/>
      <c r="B42" s="119"/>
      <c r="C42" s="6"/>
      <c r="D42" s="7">
        <v>2024</v>
      </c>
      <c r="E42" s="7"/>
      <c r="F42" s="8">
        <v>2025</v>
      </c>
      <c r="G42" s="8"/>
      <c r="H42" s="8">
        <v>2026</v>
      </c>
      <c r="I42" s="7"/>
      <c r="J42" s="7">
        <v>2027</v>
      </c>
      <c r="L42" s="7">
        <v>2028</v>
      </c>
      <c r="M42" s="27"/>
    </row>
    <row r="43" spans="1:13">
      <c r="A43" s="442"/>
      <c r="B43" s="119"/>
      <c r="C43" s="6"/>
      <c r="D43" s="132">
        <v>61</v>
      </c>
      <c r="E43" s="132"/>
      <c r="F43" s="132">
        <v>63.25</v>
      </c>
      <c r="G43" s="132"/>
      <c r="H43" s="132">
        <v>65.5</v>
      </c>
      <c r="I43" s="132"/>
      <c r="J43" s="132">
        <v>67.75</v>
      </c>
      <c r="L43" s="132">
        <v>70</v>
      </c>
      <c r="M43" s="118"/>
    </row>
    <row r="44" spans="1:13">
      <c r="A44" s="442"/>
      <c r="B44" s="119"/>
      <c r="C44" s="6"/>
      <c r="E44" s="7"/>
      <c r="F44" s="7"/>
      <c r="G44" s="7"/>
      <c r="H44" s="8"/>
      <c r="I44" s="8"/>
      <c r="J44" s="8"/>
      <c r="K44" s="7"/>
      <c r="L44" s="7"/>
      <c r="M44" s="27"/>
    </row>
    <row r="45" spans="1:13">
      <c r="A45" s="442"/>
      <c r="B45" s="119"/>
      <c r="C45" s="6"/>
      <c r="E45" s="10"/>
      <c r="F45" s="121"/>
      <c r="G45" s="10"/>
      <c r="H45" s="121"/>
      <c r="I45" s="10"/>
      <c r="J45" s="121"/>
      <c r="K45" s="10"/>
      <c r="L45" s="121"/>
      <c r="M45" s="118"/>
    </row>
    <row r="46" spans="1:13">
      <c r="A46" s="442"/>
      <c r="B46" s="119"/>
      <c r="C46" s="6"/>
      <c r="D46" s="11"/>
      <c r="E46" s="117"/>
      <c r="F46" s="11" t="s">
        <v>180</v>
      </c>
      <c r="G46" s="117"/>
      <c r="H46" s="11"/>
      <c r="I46" s="117"/>
      <c r="J46" s="11"/>
      <c r="K46" s="117"/>
      <c r="L46" s="11"/>
      <c r="M46" s="118"/>
    </row>
    <row r="47" spans="1:13">
      <c r="A47" s="442"/>
      <c r="B47" s="119"/>
      <c r="C47" s="6"/>
      <c r="D47" s="121"/>
      <c r="E47" s="10"/>
      <c r="F47" s="444">
        <v>70</v>
      </c>
      <c r="G47" s="445"/>
      <c r="H47" s="446"/>
      <c r="I47" s="446"/>
      <c r="J47" s="11"/>
      <c r="K47" s="117"/>
      <c r="L47" s="11"/>
      <c r="M47" s="118"/>
    </row>
    <row r="48" spans="1:13" ht="18" customHeight="1">
      <c r="A48" s="442"/>
      <c r="B48" s="426" t="s">
        <v>173</v>
      </c>
      <c r="C48" s="56"/>
      <c r="D48" s="56"/>
      <c r="E48" s="56"/>
      <c r="F48" s="56"/>
      <c r="G48" s="56"/>
      <c r="H48" s="56"/>
      <c r="I48" s="56"/>
      <c r="J48" s="56"/>
      <c r="K48" s="56"/>
      <c r="M48" s="65"/>
    </row>
    <row r="49" spans="1:13">
      <c r="A49" s="442"/>
      <c r="B49" s="427"/>
      <c r="D49" s="57" t="s">
        <v>174</v>
      </c>
      <c r="E49" s="58" t="s">
        <v>107</v>
      </c>
      <c r="F49" s="447" t="s">
        <v>181</v>
      </c>
      <c r="G49" s="420" t="s">
        <v>184</v>
      </c>
      <c r="H49" s="7"/>
      <c r="I49" s="77" t="s">
        <v>127</v>
      </c>
      <c r="J49" s="59"/>
      <c r="K49" s="59"/>
      <c r="M49" s="65"/>
    </row>
    <row r="50" spans="1:13">
      <c r="A50" s="442"/>
      <c r="B50" s="427"/>
      <c r="D50" s="60" t="s">
        <v>233</v>
      </c>
      <c r="E50" s="32"/>
      <c r="F50" s="447"/>
      <c r="G50" s="421"/>
      <c r="H50" s="38"/>
      <c r="I50" s="422"/>
      <c r="J50" s="422"/>
      <c r="K50" s="61"/>
      <c r="M50" s="65"/>
    </row>
    <row r="51" spans="1:13">
      <c r="A51" s="442"/>
      <c r="B51" s="428"/>
      <c r="C51" s="62"/>
      <c r="D51" s="62"/>
      <c r="E51" s="62"/>
      <c r="F51" s="62"/>
      <c r="G51" s="62"/>
      <c r="H51" s="62"/>
      <c r="I51" s="62"/>
      <c r="J51" s="62"/>
      <c r="K51" s="62"/>
      <c r="M51" s="65"/>
    </row>
    <row r="52" spans="1:13">
      <c r="A52" s="442"/>
      <c r="B52" s="69" t="s">
        <v>140</v>
      </c>
      <c r="C52" s="415" t="s">
        <v>1175</v>
      </c>
      <c r="D52" s="416"/>
      <c r="E52" s="416"/>
      <c r="F52" s="416"/>
      <c r="G52" s="416"/>
      <c r="H52" s="416"/>
      <c r="I52" s="416"/>
      <c r="J52" s="416"/>
      <c r="K52" s="416"/>
      <c r="L52" s="416"/>
      <c r="M52" s="417"/>
    </row>
    <row r="53" spans="1:13" ht="15.65" customHeight="1">
      <c r="A53" s="442"/>
      <c r="B53" s="69" t="s">
        <v>141</v>
      </c>
      <c r="C53" s="415" t="s">
        <v>348</v>
      </c>
      <c r="D53" s="416"/>
      <c r="E53" s="416"/>
      <c r="F53" s="416"/>
      <c r="G53" s="416"/>
      <c r="H53" s="416"/>
      <c r="I53" s="416"/>
      <c r="J53" s="416"/>
      <c r="K53" s="416"/>
      <c r="L53" s="416"/>
      <c r="M53" s="417"/>
    </row>
    <row r="54" spans="1:13">
      <c r="A54" s="442"/>
      <c r="B54" s="69" t="s">
        <v>142</v>
      </c>
      <c r="C54" s="143">
        <v>0</v>
      </c>
      <c r="D54" s="13"/>
      <c r="E54" s="13"/>
      <c r="F54" s="13"/>
      <c r="G54" s="13"/>
      <c r="H54" s="13"/>
      <c r="I54" s="13"/>
      <c r="J54" s="13"/>
      <c r="K54" s="13"/>
      <c r="L54" s="13"/>
      <c r="M54" s="14"/>
    </row>
    <row r="55" spans="1:13">
      <c r="A55" s="443"/>
      <c r="B55" s="69" t="s">
        <v>143</v>
      </c>
      <c r="C55" s="143">
        <v>2019</v>
      </c>
      <c r="D55" s="13"/>
      <c r="E55" s="13"/>
      <c r="F55" s="13"/>
      <c r="G55" s="13"/>
      <c r="H55" s="13"/>
      <c r="I55" s="13"/>
      <c r="J55" s="13"/>
      <c r="K55" s="13"/>
      <c r="L55" s="13"/>
      <c r="M55" s="14"/>
    </row>
    <row r="56" spans="1:13" ht="15.75" customHeight="1">
      <c r="A56" s="435" t="s">
        <v>185</v>
      </c>
      <c r="B56" s="70" t="s">
        <v>144</v>
      </c>
      <c r="C56" s="438" t="s">
        <v>264</v>
      </c>
      <c r="D56" s="438"/>
      <c r="E56" s="438"/>
      <c r="F56" s="438"/>
      <c r="G56" s="438"/>
      <c r="H56" s="438"/>
      <c r="I56" s="438"/>
      <c r="J56" s="438"/>
      <c r="K56" s="438"/>
      <c r="L56" s="438"/>
      <c r="M56" s="439"/>
    </row>
    <row r="57" spans="1:13">
      <c r="A57" s="436"/>
      <c r="B57" s="70" t="s">
        <v>145</v>
      </c>
      <c r="C57" s="438" t="s">
        <v>219</v>
      </c>
      <c r="D57" s="438"/>
      <c r="E57" s="438"/>
      <c r="F57" s="438"/>
      <c r="G57" s="438"/>
      <c r="H57" s="438"/>
      <c r="I57" s="438"/>
      <c r="J57" s="438"/>
      <c r="K57" s="438"/>
      <c r="L57" s="438"/>
      <c r="M57" s="439"/>
    </row>
    <row r="58" spans="1:13">
      <c r="A58" s="436"/>
      <c r="B58" s="70" t="s">
        <v>146</v>
      </c>
      <c r="C58" s="418" t="s">
        <v>265</v>
      </c>
      <c r="D58" s="419"/>
      <c r="E58" s="419"/>
      <c r="F58" s="419"/>
      <c r="G58" s="419"/>
      <c r="H58" s="419"/>
      <c r="I58" s="419"/>
      <c r="J58" s="419"/>
      <c r="K58" s="419"/>
      <c r="L58" s="419"/>
      <c r="M58" s="419"/>
    </row>
    <row r="59" spans="1:13" ht="15.75" customHeight="1">
      <c r="A59" s="436"/>
      <c r="B59" s="71" t="s">
        <v>147</v>
      </c>
      <c r="C59" s="438" t="s">
        <v>206</v>
      </c>
      <c r="D59" s="438"/>
      <c r="E59" s="438"/>
      <c r="F59" s="438"/>
      <c r="G59" s="438"/>
      <c r="H59" s="438"/>
      <c r="I59" s="438"/>
      <c r="J59" s="438"/>
      <c r="K59" s="438"/>
      <c r="L59" s="438"/>
      <c r="M59" s="439"/>
    </row>
    <row r="60" spans="1:13" ht="15.75" customHeight="1">
      <c r="A60" s="436"/>
      <c r="B60" s="70" t="s">
        <v>148</v>
      </c>
      <c r="C60" s="440" t="s">
        <v>208</v>
      </c>
      <c r="D60" s="438"/>
      <c r="E60" s="438"/>
      <c r="F60" s="438"/>
      <c r="G60" s="438"/>
      <c r="H60" s="438"/>
      <c r="I60" s="438"/>
      <c r="J60" s="438"/>
      <c r="K60" s="438"/>
      <c r="L60" s="438"/>
      <c r="M60" s="439"/>
    </row>
    <row r="61" spans="1:13" ht="16" thickBot="1">
      <c r="A61" s="437"/>
      <c r="B61" s="70" t="s">
        <v>149</v>
      </c>
      <c r="C61" s="438" t="s">
        <v>266</v>
      </c>
      <c r="D61" s="438"/>
      <c r="E61" s="438"/>
      <c r="F61" s="438"/>
      <c r="G61" s="438"/>
      <c r="H61" s="438"/>
      <c r="I61" s="438"/>
      <c r="J61" s="438"/>
      <c r="K61" s="438"/>
      <c r="L61" s="438"/>
      <c r="M61" s="439"/>
    </row>
    <row r="62" spans="1:13" ht="15.75" customHeight="1">
      <c r="A62" s="435" t="s">
        <v>191</v>
      </c>
      <c r="B62" s="72" t="s">
        <v>177</v>
      </c>
      <c r="C62" s="438" t="s">
        <v>1499</v>
      </c>
      <c r="D62" s="438"/>
      <c r="E62" s="438"/>
      <c r="F62" s="438"/>
      <c r="G62" s="438"/>
      <c r="H62" s="438"/>
      <c r="I62" s="438"/>
      <c r="J62" s="438"/>
      <c r="K62" s="438"/>
      <c r="L62" s="438"/>
      <c r="M62" s="439"/>
    </row>
    <row r="63" spans="1:13" ht="30" customHeight="1">
      <c r="A63" s="436"/>
      <c r="B63" s="72" t="s">
        <v>178</v>
      </c>
      <c r="C63" s="438" t="s">
        <v>576</v>
      </c>
      <c r="D63" s="438"/>
      <c r="E63" s="438"/>
      <c r="F63" s="438"/>
      <c r="G63" s="438"/>
      <c r="H63" s="438"/>
      <c r="I63" s="438"/>
      <c r="J63" s="438"/>
      <c r="K63" s="438"/>
      <c r="L63" s="438"/>
      <c r="M63" s="439"/>
    </row>
    <row r="64" spans="1:13" ht="30" customHeight="1" thickBot="1">
      <c r="A64" s="436"/>
      <c r="B64" s="73" t="s">
        <v>6</v>
      </c>
      <c r="C64" s="438" t="s">
        <v>265</v>
      </c>
      <c r="D64" s="438"/>
      <c r="E64" s="438"/>
      <c r="F64" s="438"/>
      <c r="G64" s="438"/>
      <c r="H64" s="438"/>
      <c r="I64" s="438"/>
      <c r="J64" s="438"/>
      <c r="K64" s="438"/>
      <c r="L64" s="438"/>
      <c r="M64" s="439"/>
    </row>
    <row r="65" spans="1:13" ht="16" thickBot="1">
      <c r="A65" s="87" t="s">
        <v>150</v>
      </c>
      <c r="B65" s="74"/>
      <c r="C65" s="448" t="s">
        <v>151</v>
      </c>
      <c r="D65" s="449"/>
      <c r="E65" s="449"/>
      <c r="F65" s="449"/>
      <c r="G65" s="449"/>
      <c r="H65" s="449"/>
      <c r="I65" s="449"/>
      <c r="J65" s="449"/>
      <c r="K65" s="449"/>
      <c r="L65" s="449"/>
      <c r="M65" s="450"/>
    </row>
  </sheetData>
  <mergeCells count="71">
    <mergeCell ref="L9:M9"/>
    <mergeCell ref="C10:D10"/>
    <mergeCell ref="F10:G10"/>
    <mergeCell ref="I10:J10"/>
    <mergeCell ref="L10:M10"/>
    <mergeCell ref="I14:J14"/>
    <mergeCell ref="L14:M14"/>
    <mergeCell ref="L15:M15"/>
    <mergeCell ref="L11:M11"/>
    <mergeCell ref="C12:D12"/>
    <mergeCell ref="F12:G12"/>
    <mergeCell ref="I12:J12"/>
    <mergeCell ref="L12:M12"/>
    <mergeCell ref="I11:J11"/>
    <mergeCell ref="C18:D18"/>
    <mergeCell ref="F18:G18"/>
    <mergeCell ref="I18:J18"/>
    <mergeCell ref="L18:M18"/>
    <mergeCell ref="C16:D16"/>
    <mergeCell ref="F16:G16"/>
    <mergeCell ref="I16:J16"/>
    <mergeCell ref="L16:M16"/>
    <mergeCell ref="C17:D17"/>
    <mergeCell ref="L13:M13"/>
    <mergeCell ref="I17:J17"/>
    <mergeCell ref="L17:M17"/>
    <mergeCell ref="C9:D9"/>
    <mergeCell ref="F9:G9"/>
    <mergeCell ref="I9:J9"/>
    <mergeCell ref="C15:D15"/>
    <mergeCell ref="F15:G15"/>
    <mergeCell ref="I15:J15"/>
    <mergeCell ref="C13:D13"/>
    <mergeCell ref="F13:G13"/>
    <mergeCell ref="I13:J13"/>
    <mergeCell ref="C11:D11"/>
    <mergeCell ref="F11:G11"/>
    <mergeCell ref="C14:D14"/>
    <mergeCell ref="F14:G14"/>
    <mergeCell ref="C65:M65"/>
    <mergeCell ref="C53:M53"/>
    <mergeCell ref="A56:A61"/>
    <mergeCell ref="C56:M56"/>
    <mergeCell ref="C57:M57"/>
    <mergeCell ref="C58:M58"/>
    <mergeCell ref="C59:M59"/>
    <mergeCell ref="C60:M60"/>
    <mergeCell ref="C61:M61"/>
    <mergeCell ref="A20:A55"/>
    <mergeCell ref="C21:M21"/>
    <mergeCell ref="B22:B28"/>
    <mergeCell ref="B29:B32"/>
    <mergeCell ref="J34:L34"/>
    <mergeCell ref="B36:B38"/>
    <mergeCell ref="F47:G47"/>
    <mergeCell ref="F4:G4"/>
    <mergeCell ref="A62:A64"/>
    <mergeCell ref="C62:M62"/>
    <mergeCell ref="C63:M63"/>
    <mergeCell ref="C64:M64"/>
    <mergeCell ref="H47:I47"/>
    <mergeCell ref="B48:B51"/>
    <mergeCell ref="F49:F50"/>
    <mergeCell ref="G49:G50"/>
    <mergeCell ref="I50:J50"/>
    <mergeCell ref="C52:M52"/>
    <mergeCell ref="C19:M19"/>
    <mergeCell ref="A2:A19"/>
    <mergeCell ref="C2:M2"/>
    <mergeCell ref="C3:M3"/>
    <mergeCell ref="B8:B10"/>
  </mergeCells>
  <dataValidations count="4">
    <dataValidation allowBlank="1" showInputMessage="1" showErrorMessage="1" prompt="Incluir una ficha por cada indicador, ya sea de producto o de resultado" sqref="B1"/>
    <dataValidation allowBlank="1" showInputMessage="1" showErrorMessage="1" prompt="Selecciones de la lista desplegable" sqref="B20"/>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60" r:id="rId1"/>
  </hyperlinks>
  <pageMargins left="0.7" right="0.7" top="0.75" bottom="0.75" header="0.3" footer="0.3"/>
  <pageSetup paperSize="9" orientation="portrait"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7"/>
  <sheetViews>
    <sheetView topLeftCell="A13" zoomScale="70" zoomScaleNormal="70" workbookViewId="0">
      <selection activeCell="F22" sqref="F22"/>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387</v>
      </c>
      <c r="C1" s="89"/>
      <c r="D1" s="89"/>
      <c r="E1" s="89"/>
      <c r="F1" s="89"/>
      <c r="G1" s="89"/>
      <c r="H1" s="89"/>
      <c r="I1" s="89"/>
      <c r="J1" s="89"/>
      <c r="K1" s="89"/>
      <c r="L1" s="89"/>
      <c r="M1" s="90"/>
    </row>
    <row r="2" spans="1:13" ht="33.75" customHeight="1">
      <c r="A2" s="457" t="s">
        <v>152</v>
      </c>
      <c r="B2" s="68" t="s">
        <v>113</v>
      </c>
      <c r="C2" s="432" t="str">
        <f>'Plan de acción'!AB51</f>
        <v>Número de Entidades Distritales con avance de 100% en implementación de criterios de infraestructura y disposición de espacios en sus puntos de atención definidos para intervención</v>
      </c>
      <c r="D2" s="433"/>
      <c r="E2" s="433"/>
      <c r="F2" s="433"/>
      <c r="G2" s="433"/>
      <c r="H2" s="433"/>
      <c r="I2" s="433"/>
      <c r="J2" s="433"/>
      <c r="K2" s="433"/>
      <c r="L2" s="433"/>
      <c r="M2" s="434"/>
    </row>
    <row r="3" spans="1:13" ht="40" customHeight="1">
      <c r="A3" s="458"/>
      <c r="B3" s="69" t="s">
        <v>231</v>
      </c>
      <c r="C3" s="460" t="s">
        <v>1445</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81" t="s">
        <v>41</v>
      </c>
      <c r="D9" s="481"/>
      <c r="E9" s="23"/>
      <c r="F9" s="414" t="s">
        <v>44</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271</v>
      </c>
      <c r="D11" s="414"/>
      <c r="E11" s="23"/>
      <c r="F11" s="414" t="s">
        <v>269</v>
      </c>
      <c r="G11" s="414"/>
      <c r="H11" s="23"/>
      <c r="I11" s="414" t="s">
        <v>327</v>
      </c>
      <c r="J11" s="414"/>
      <c r="K11" s="23"/>
      <c r="L11" s="414" t="s">
        <v>268</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343</v>
      </c>
      <c r="D13" s="414"/>
      <c r="E13" s="23"/>
      <c r="F13" s="414" t="s">
        <v>344</v>
      </c>
      <c r="G13" s="414"/>
      <c r="H13" s="23"/>
      <c r="I13" s="414" t="s">
        <v>276</v>
      </c>
      <c r="J13" s="414"/>
      <c r="K13" s="23"/>
      <c r="L13" s="414" t="s">
        <v>281</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286</v>
      </c>
      <c r="D15" s="414"/>
      <c r="E15" s="23"/>
      <c r="F15" s="414" t="s">
        <v>287</v>
      </c>
      <c r="G15" s="414"/>
      <c r="H15" s="23"/>
      <c r="I15" s="414" t="s">
        <v>289</v>
      </c>
      <c r="J15" s="414"/>
      <c r="K15" s="23"/>
      <c r="L15" s="414" t="s">
        <v>291</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81" t="s">
        <v>288</v>
      </c>
      <c r="D17" s="481"/>
      <c r="E17" s="23"/>
      <c r="F17" s="414"/>
      <c r="G17" s="414"/>
      <c r="H17" s="23"/>
      <c r="I17" s="414"/>
      <c r="J17" s="414"/>
      <c r="K17" s="23"/>
      <c r="L17" s="414"/>
      <c r="M17" s="414"/>
    </row>
    <row r="18" spans="1:13">
      <c r="A18" s="458"/>
      <c r="B18" s="120"/>
      <c r="C18" s="413" t="s">
        <v>176</v>
      </c>
      <c r="D18" s="413"/>
      <c r="E18" s="23"/>
      <c r="F18" s="413" t="s">
        <v>176</v>
      </c>
      <c r="G18" s="413"/>
      <c r="H18" s="23"/>
      <c r="I18" s="413" t="s">
        <v>176</v>
      </c>
      <c r="J18" s="413"/>
      <c r="K18" s="23"/>
      <c r="L18" s="413" t="s">
        <v>176</v>
      </c>
      <c r="M18" s="413"/>
    </row>
    <row r="19" spans="1:13" ht="76" customHeight="1">
      <c r="A19" s="458"/>
      <c r="B19" s="69" t="s">
        <v>230</v>
      </c>
      <c r="C19" s="415" t="s">
        <v>1776</v>
      </c>
      <c r="D19" s="416"/>
      <c r="E19" s="416"/>
      <c r="F19" s="416"/>
      <c r="G19" s="416"/>
      <c r="H19" s="416"/>
      <c r="I19" s="416"/>
      <c r="J19" s="416"/>
      <c r="K19" s="416"/>
      <c r="L19" s="416"/>
      <c r="M19" s="417"/>
    </row>
    <row r="20" spans="1:13" ht="75.650000000000006" customHeight="1">
      <c r="A20" s="458"/>
      <c r="B20" s="69" t="s">
        <v>229</v>
      </c>
      <c r="C20" s="466" t="s">
        <v>345</v>
      </c>
      <c r="D20" s="430"/>
      <c r="E20" s="430"/>
      <c r="F20" s="430"/>
      <c r="G20" s="430"/>
      <c r="H20" s="430"/>
      <c r="I20" s="430"/>
      <c r="J20" s="430"/>
      <c r="K20" s="430"/>
      <c r="L20" s="430"/>
      <c r="M20" s="467"/>
    </row>
    <row r="21" spans="1:13" ht="132.75" customHeight="1">
      <c r="A21" s="459"/>
      <c r="B21" s="302" t="s">
        <v>1763</v>
      </c>
      <c r="C21" s="304" t="str">
        <f>'Plan de acción'!AD51</f>
        <v>9. Industria, Innovación e Infraestructuras
11. Ciudades y comunicades sostenibles</v>
      </c>
      <c r="D21" s="37"/>
      <c r="E21" s="306" t="s">
        <v>1535</v>
      </c>
      <c r="F21" s="37" t="str">
        <f>'Plan de acción'!AE51</f>
        <v>9.1 Desarrollar infraestructuras fiables, sostenibles, resilientes y de calidad, incluidas infraestructuras regionales y transfronterizas, para apoyar el desarrollo económico y el bienestar humano, haciendo especial hincapié en el acceso asequible y equitativo para todos
11.7 De aquí a 2030, proporcionar acceso universal a zonas verdes y espacios públicos seguros, inclusivos y accesibles, en particular para las mujeres y los niños, las personas de edad y las personas con discapacidad</v>
      </c>
      <c r="G21" s="37"/>
      <c r="H21" s="37"/>
      <c r="I21" s="37"/>
      <c r="J21" s="37"/>
      <c r="K21" s="37"/>
      <c r="L21" s="37"/>
      <c r="M21" s="305"/>
    </row>
    <row r="22" spans="1:13">
      <c r="A22" s="451" t="s">
        <v>114</v>
      </c>
      <c r="B22" s="69" t="s">
        <v>1613</v>
      </c>
      <c r="C22" s="124" t="str">
        <f>'Plan de acción'!AF51</f>
        <v>Poblacional;
Diferencial</v>
      </c>
      <c r="D22" s="80"/>
      <c r="E22" s="80"/>
      <c r="F22" s="80"/>
      <c r="G22" s="80"/>
      <c r="H22" s="80"/>
      <c r="I22" s="80"/>
      <c r="J22" s="80"/>
      <c r="K22" s="80"/>
      <c r="M22" s="65"/>
    </row>
    <row r="23" spans="1:13" ht="49" customHeight="1">
      <c r="A23" s="452"/>
      <c r="B23" s="69" t="s">
        <v>115</v>
      </c>
      <c r="C23" s="453" t="str">
        <f>'Plan de acción'!AC51</f>
        <v>Sumatoria de Entidades Distritales con avance de 100% en implementación de criterios de infraestructura y disposición de espacios en sus puntos de atención definidos para intervención</v>
      </c>
      <c r="D23" s="454"/>
      <c r="E23" s="454"/>
      <c r="F23" s="454"/>
      <c r="G23" s="454"/>
      <c r="H23" s="454"/>
      <c r="I23" s="454"/>
      <c r="J23" s="454"/>
      <c r="K23" s="454"/>
      <c r="L23" s="454"/>
      <c r="M23" s="455"/>
    </row>
    <row r="24" spans="1:13" ht="8.25" customHeight="1">
      <c r="A24" s="452"/>
      <c r="B24" s="426" t="s">
        <v>116</v>
      </c>
      <c r="C24" s="66"/>
      <c r="D24" s="24"/>
      <c r="E24" s="24"/>
      <c r="F24" s="24"/>
      <c r="G24" s="24"/>
      <c r="H24" s="24"/>
      <c r="I24" s="24"/>
      <c r="J24" s="24"/>
      <c r="K24" s="24"/>
      <c r="L24" s="24"/>
      <c r="M24" s="25"/>
    </row>
    <row r="25" spans="1:13" ht="9" customHeight="1">
      <c r="A25" s="452"/>
      <c r="B25" s="427"/>
      <c r="C25" s="64"/>
      <c r="D25" s="26"/>
      <c r="E25" s="5"/>
      <c r="F25" s="26"/>
      <c r="G25" s="5"/>
      <c r="H25" s="26"/>
      <c r="I25" s="5"/>
      <c r="J25" s="26"/>
      <c r="K25" s="5"/>
      <c r="L25" s="5"/>
      <c r="M25" s="27"/>
    </row>
    <row r="26" spans="1:13">
      <c r="A26" s="452"/>
      <c r="B26" s="427"/>
      <c r="C26" s="29" t="s">
        <v>117</v>
      </c>
      <c r="D26" s="28"/>
      <c r="E26" s="29" t="s">
        <v>118</v>
      </c>
      <c r="F26" s="28"/>
      <c r="G26" s="29" t="s">
        <v>119</v>
      </c>
      <c r="H26" s="28"/>
      <c r="I26" s="29" t="s">
        <v>155</v>
      </c>
      <c r="J26" s="28"/>
      <c r="K26" s="29" t="s">
        <v>120</v>
      </c>
      <c r="L26" s="30"/>
      <c r="M26" s="31"/>
    </row>
    <row r="27" spans="1:13">
      <c r="A27" s="452"/>
      <c r="B27" s="427"/>
      <c r="C27" s="29" t="s">
        <v>121</v>
      </c>
      <c r="D27" s="32"/>
      <c r="E27" s="29" t="s">
        <v>122</v>
      </c>
      <c r="F27" s="33"/>
      <c r="G27" s="29" t="s">
        <v>123</v>
      </c>
      <c r="H27" s="33"/>
      <c r="I27" s="29" t="s">
        <v>124</v>
      </c>
      <c r="J27" s="33"/>
      <c r="K27" s="29" t="s">
        <v>125</v>
      </c>
      <c r="L27" s="30"/>
      <c r="M27" s="31"/>
    </row>
    <row r="28" spans="1:13">
      <c r="A28" s="452"/>
      <c r="B28" s="427"/>
      <c r="C28" s="29" t="s">
        <v>126</v>
      </c>
      <c r="D28" s="33" t="s">
        <v>233</v>
      </c>
      <c r="E28" s="29" t="s">
        <v>127</v>
      </c>
      <c r="F28" s="9" t="s">
        <v>293</v>
      </c>
      <c r="G28" s="9"/>
      <c r="H28" s="9"/>
      <c r="I28" s="9"/>
      <c r="J28" s="9"/>
      <c r="K28" s="9"/>
      <c r="L28" s="9"/>
      <c r="M28" s="34"/>
    </row>
    <row r="29" spans="1:13" ht="9.75" customHeight="1">
      <c r="A29" s="452"/>
      <c r="B29" s="428"/>
      <c r="C29" s="35"/>
      <c r="D29" s="35"/>
      <c r="E29" s="35"/>
      <c r="F29" s="35"/>
      <c r="G29" s="35"/>
      <c r="H29" s="35"/>
      <c r="I29" s="35"/>
      <c r="J29" s="35"/>
      <c r="K29" s="35"/>
      <c r="L29" s="35"/>
      <c r="M29" s="36"/>
    </row>
    <row r="30" spans="1:13">
      <c r="A30" s="452"/>
      <c r="B30" s="426" t="s">
        <v>164</v>
      </c>
      <c r="C30" s="37"/>
      <c r="D30" s="37"/>
      <c r="E30" s="37"/>
      <c r="F30" s="37"/>
      <c r="G30" s="37"/>
      <c r="H30" s="37"/>
      <c r="I30" s="37"/>
      <c r="J30" s="37"/>
      <c r="K30" s="37"/>
      <c r="M30" s="65"/>
    </row>
    <row r="31" spans="1:13">
      <c r="A31" s="452"/>
      <c r="B31" s="427"/>
      <c r="C31" s="29" t="s">
        <v>165</v>
      </c>
      <c r="D31" s="33"/>
      <c r="E31" s="38"/>
      <c r="F31" s="29" t="s">
        <v>166</v>
      </c>
      <c r="G31" s="32"/>
      <c r="H31" s="38"/>
      <c r="I31" s="29" t="s">
        <v>167</v>
      </c>
      <c r="J31" s="32"/>
      <c r="K31" s="38"/>
      <c r="M31" s="65"/>
    </row>
    <row r="32" spans="1:13">
      <c r="A32" s="452"/>
      <c r="B32" s="427"/>
      <c r="C32" s="29" t="s">
        <v>168</v>
      </c>
      <c r="D32" s="39"/>
      <c r="E32" s="40"/>
      <c r="F32" s="29" t="s">
        <v>169</v>
      </c>
      <c r="G32" s="33" t="s">
        <v>233</v>
      </c>
      <c r="H32" s="41"/>
      <c r="I32" s="42"/>
      <c r="J32" s="41"/>
      <c r="K32" s="43"/>
      <c r="M32" s="65"/>
    </row>
    <row r="33" spans="1:13">
      <c r="A33" s="452"/>
      <c r="B33" s="427"/>
      <c r="C33" s="44"/>
      <c r="D33" s="44"/>
      <c r="E33" s="44"/>
      <c r="F33" s="44"/>
      <c r="G33" s="44"/>
      <c r="H33" s="44"/>
      <c r="I33" s="44"/>
      <c r="J33" s="44"/>
      <c r="K33" s="44"/>
      <c r="M33" s="65"/>
    </row>
    <row r="34" spans="1:13">
      <c r="A34" s="452"/>
      <c r="B34" s="119" t="s">
        <v>128</v>
      </c>
      <c r="C34" s="38"/>
      <c r="D34" s="38"/>
      <c r="E34" s="38"/>
      <c r="F34" s="38"/>
      <c r="G34" s="38"/>
      <c r="H34" s="38"/>
      <c r="I34" s="38"/>
      <c r="J34" s="38"/>
      <c r="K34" s="38"/>
      <c r="L34" s="38"/>
      <c r="M34" s="45"/>
    </row>
    <row r="35" spans="1:13" ht="19" customHeight="1">
      <c r="A35" s="452"/>
      <c r="B35" s="119"/>
      <c r="C35" s="67" t="s">
        <v>129</v>
      </c>
      <c r="D35" s="126" t="s">
        <v>1311</v>
      </c>
      <c r="E35" s="38"/>
      <c r="F35" s="46" t="s">
        <v>130</v>
      </c>
      <c r="G35" s="48"/>
      <c r="H35" s="38"/>
      <c r="I35" s="46" t="s">
        <v>131</v>
      </c>
      <c r="J35" s="429"/>
      <c r="K35" s="430"/>
      <c r="L35" s="431"/>
      <c r="M35" s="45"/>
    </row>
    <row r="36" spans="1:13">
      <c r="A36" s="452"/>
      <c r="B36" s="120"/>
      <c r="C36" s="35"/>
      <c r="D36" s="35"/>
      <c r="E36" s="35"/>
      <c r="F36" s="35"/>
      <c r="G36" s="35"/>
      <c r="H36" s="35"/>
      <c r="I36" s="35"/>
      <c r="J36" s="35"/>
      <c r="K36" s="35"/>
      <c r="L36" s="35"/>
      <c r="M36" s="36"/>
    </row>
    <row r="37" spans="1:13">
      <c r="A37" s="452"/>
      <c r="B37" s="426" t="s">
        <v>170</v>
      </c>
      <c r="C37" s="47"/>
      <c r="D37" s="47"/>
      <c r="E37" s="47"/>
      <c r="F37" s="47"/>
      <c r="G37" s="47"/>
      <c r="H37" s="47"/>
      <c r="I37" s="47"/>
      <c r="J37" s="47"/>
      <c r="K37" s="47"/>
      <c r="M37" s="65"/>
    </row>
    <row r="38" spans="1:13">
      <c r="A38" s="452"/>
      <c r="B38" s="427"/>
      <c r="C38" s="38" t="s">
        <v>171</v>
      </c>
      <c r="D38" s="48">
        <v>2020</v>
      </c>
      <c r="E38" s="49"/>
      <c r="F38" s="38" t="s">
        <v>172</v>
      </c>
      <c r="G38" s="50" t="s">
        <v>235</v>
      </c>
      <c r="H38" s="49"/>
      <c r="I38" s="46"/>
      <c r="J38" s="49"/>
      <c r="K38" s="49"/>
      <c r="M38" s="65"/>
    </row>
    <row r="39" spans="1:13">
      <c r="A39" s="452"/>
      <c r="B39" s="428"/>
      <c r="C39" s="35"/>
      <c r="D39" s="51"/>
      <c r="E39" s="52"/>
      <c r="F39" s="35"/>
      <c r="G39" s="52"/>
      <c r="H39" s="52"/>
      <c r="I39" s="53"/>
      <c r="J39" s="52"/>
      <c r="K39" s="52"/>
      <c r="M39" s="65"/>
    </row>
    <row r="40" spans="1:13">
      <c r="A40" s="452"/>
      <c r="B40" s="426" t="s">
        <v>132</v>
      </c>
      <c r="C40" s="54"/>
      <c r="D40" s="54"/>
      <c r="E40" s="54"/>
      <c r="F40" s="54"/>
      <c r="G40" s="54"/>
      <c r="H40" s="54"/>
      <c r="I40" s="54"/>
      <c r="J40" s="54"/>
      <c r="K40" s="54"/>
      <c r="L40" s="54"/>
      <c r="M40" s="55"/>
    </row>
    <row r="41" spans="1:13">
      <c r="A41" s="452"/>
      <c r="B41" s="427"/>
      <c r="C41" s="6"/>
      <c r="D41" s="7" t="s">
        <v>133</v>
      </c>
      <c r="E41" s="7"/>
      <c r="F41" s="7" t="s">
        <v>134</v>
      </c>
      <c r="G41" s="7"/>
      <c r="H41" s="8" t="s">
        <v>135</v>
      </c>
      <c r="I41" s="8"/>
      <c r="J41" s="8" t="s">
        <v>136</v>
      </c>
      <c r="K41" s="7"/>
      <c r="L41" s="7" t="s">
        <v>137</v>
      </c>
      <c r="M41" s="55"/>
    </row>
    <row r="42" spans="1:13">
      <c r="A42" s="452"/>
      <c r="B42" s="427"/>
      <c r="C42" s="6"/>
      <c r="D42" s="102"/>
      <c r="E42" s="10"/>
      <c r="F42" s="102">
        <v>9</v>
      </c>
      <c r="G42" s="10"/>
      <c r="H42" s="102">
        <v>11</v>
      </c>
      <c r="I42" s="10"/>
      <c r="J42" s="102">
        <v>12</v>
      </c>
      <c r="K42" s="10"/>
      <c r="L42" s="102">
        <v>13</v>
      </c>
      <c r="M42" s="118"/>
    </row>
    <row r="43" spans="1:13">
      <c r="A43" s="452"/>
      <c r="B43" s="427"/>
      <c r="C43" s="6"/>
      <c r="D43" s="7" t="s">
        <v>138</v>
      </c>
      <c r="E43" s="7"/>
      <c r="F43" s="7" t="s">
        <v>139</v>
      </c>
      <c r="G43" s="7"/>
      <c r="H43" s="8" t="s">
        <v>156</v>
      </c>
      <c r="I43" s="8"/>
      <c r="J43" s="8" t="s">
        <v>162</v>
      </c>
      <c r="K43" s="7"/>
      <c r="L43" s="7" t="s">
        <v>157</v>
      </c>
      <c r="M43" s="27"/>
    </row>
    <row r="44" spans="1:13">
      <c r="A44" s="452"/>
      <c r="B44" s="427"/>
      <c r="C44" s="6"/>
      <c r="D44" s="102">
        <v>13</v>
      </c>
      <c r="E44" s="10"/>
      <c r="F44" s="102">
        <v>13</v>
      </c>
      <c r="G44" s="10"/>
      <c r="H44" s="102">
        <v>14</v>
      </c>
      <c r="I44" s="10"/>
      <c r="J44" s="102">
        <v>14</v>
      </c>
      <c r="K44" s="10"/>
      <c r="L44" s="102">
        <v>14</v>
      </c>
      <c r="M44" s="118"/>
    </row>
    <row r="45" spans="1:13">
      <c r="A45" s="452"/>
      <c r="B45" s="427"/>
      <c r="C45" s="6"/>
      <c r="D45" s="7" t="s">
        <v>158</v>
      </c>
      <c r="E45" s="7"/>
      <c r="F45" s="7" t="s">
        <v>159</v>
      </c>
      <c r="G45" s="7"/>
      <c r="H45" s="8" t="s">
        <v>160</v>
      </c>
      <c r="I45" s="8"/>
      <c r="J45" s="8" t="s">
        <v>161</v>
      </c>
      <c r="K45" s="7"/>
      <c r="L45" s="7" t="s">
        <v>163</v>
      </c>
      <c r="M45" s="27"/>
    </row>
    <row r="46" spans="1:13">
      <c r="A46" s="452"/>
      <c r="B46" s="427"/>
      <c r="C46" s="6"/>
      <c r="D46" s="102"/>
      <c r="E46" s="10"/>
      <c r="F46" s="121"/>
      <c r="G46" s="10"/>
      <c r="H46" s="121"/>
      <c r="I46" s="10"/>
      <c r="J46" s="121"/>
      <c r="K46" s="10"/>
      <c r="L46" s="121"/>
      <c r="M46" s="118"/>
    </row>
    <row r="47" spans="1:13">
      <c r="A47" s="452"/>
      <c r="B47" s="427"/>
      <c r="C47" s="6"/>
      <c r="D47" s="11" t="s">
        <v>163</v>
      </c>
      <c r="E47" s="117"/>
      <c r="F47" s="11" t="s">
        <v>180</v>
      </c>
      <c r="G47" s="117"/>
      <c r="H47" s="11"/>
      <c r="I47" s="117"/>
      <c r="J47" s="11"/>
      <c r="K47" s="117"/>
      <c r="L47" s="11"/>
      <c r="M47" s="118"/>
    </row>
    <row r="48" spans="1:13">
      <c r="A48" s="452"/>
      <c r="B48" s="427"/>
      <c r="C48" s="6"/>
      <c r="D48" s="121"/>
      <c r="E48" s="10"/>
      <c r="F48" s="444">
        <v>14</v>
      </c>
      <c r="G48" s="445"/>
      <c r="H48" s="446"/>
      <c r="I48" s="446"/>
      <c r="J48" s="11"/>
      <c r="K48" s="117"/>
      <c r="L48" s="11"/>
      <c r="M48" s="118"/>
    </row>
    <row r="49" spans="1:13">
      <c r="A49" s="452"/>
      <c r="B49" s="427"/>
      <c r="C49" s="6"/>
      <c r="D49" s="11"/>
      <c r="E49" s="117"/>
      <c r="F49" s="11"/>
      <c r="G49" s="117"/>
      <c r="H49" s="11"/>
      <c r="I49" s="117"/>
      <c r="J49" s="11"/>
      <c r="K49" s="117"/>
      <c r="L49" s="11"/>
      <c r="M49" s="118"/>
    </row>
    <row r="50" spans="1:13" ht="18" customHeight="1">
      <c r="A50" s="452"/>
      <c r="B50" s="426" t="s">
        <v>173</v>
      </c>
      <c r="C50" s="56"/>
      <c r="D50" s="56"/>
      <c r="E50" s="56"/>
      <c r="F50" s="56"/>
      <c r="G50" s="56"/>
      <c r="H50" s="56"/>
      <c r="I50" s="56"/>
      <c r="J50" s="56"/>
      <c r="K50" s="56"/>
      <c r="M50" s="65"/>
    </row>
    <row r="51" spans="1:13">
      <c r="A51" s="452"/>
      <c r="B51" s="427"/>
      <c r="D51" s="57" t="s">
        <v>174</v>
      </c>
      <c r="E51" s="58" t="s">
        <v>107</v>
      </c>
      <c r="F51" s="447" t="s">
        <v>181</v>
      </c>
      <c r="G51" s="420"/>
      <c r="H51" s="7"/>
      <c r="I51" s="77" t="s">
        <v>127</v>
      </c>
      <c r="J51" s="59"/>
      <c r="K51" s="59"/>
      <c r="M51" s="65"/>
    </row>
    <row r="52" spans="1:13">
      <c r="A52" s="452"/>
      <c r="B52" s="427"/>
      <c r="D52" s="60"/>
      <c r="E52" s="32" t="s">
        <v>233</v>
      </c>
      <c r="F52" s="447"/>
      <c r="G52" s="421"/>
      <c r="H52" s="38"/>
      <c r="I52" s="422"/>
      <c r="J52" s="422"/>
      <c r="K52" s="61"/>
      <c r="M52" s="65"/>
    </row>
    <row r="53" spans="1:13">
      <c r="A53" s="452"/>
      <c r="B53" s="428"/>
      <c r="C53" s="62"/>
      <c r="D53" s="62"/>
      <c r="E53" s="62"/>
      <c r="F53" s="62"/>
      <c r="G53" s="62"/>
      <c r="H53" s="62"/>
      <c r="I53" s="62"/>
      <c r="J53" s="62"/>
      <c r="K53" s="62"/>
      <c r="M53" s="65"/>
    </row>
    <row r="54" spans="1:13" ht="28.5" customHeight="1">
      <c r="A54" s="452"/>
      <c r="B54" s="69" t="s">
        <v>140</v>
      </c>
      <c r="C54" s="432"/>
      <c r="D54" s="433"/>
      <c r="E54" s="433"/>
      <c r="F54" s="433"/>
      <c r="G54" s="433"/>
      <c r="H54" s="433"/>
      <c r="I54" s="433"/>
      <c r="J54" s="433"/>
      <c r="K54" s="433"/>
      <c r="L54" s="433"/>
      <c r="M54" s="434"/>
    </row>
    <row r="55" spans="1:13">
      <c r="A55" s="452"/>
      <c r="B55" s="69" t="s">
        <v>141</v>
      </c>
      <c r="C55" s="415" t="s">
        <v>325</v>
      </c>
      <c r="D55" s="416"/>
      <c r="E55" s="416"/>
      <c r="F55" s="416"/>
      <c r="G55" s="416"/>
      <c r="H55" s="416"/>
      <c r="I55" s="416"/>
      <c r="J55" s="416"/>
      <c r="K55" s="416"/>
      <c r="L55" s="416"/>
      <c r="M55" s="417"/>
    </row>
    <row r="56" spans="1:13">
      <c r="A56" s="452"/>
      <c r="B56" s="69" t="s">
        <v>142</v>
      </c>
      <c r="C56" s="143" t="s">
        <v>295</v>
      </c>
      <c r="D56" s="143"/>
      <c r="E56" s="143"/>
      <c r="F56" s="143"/>
      <c r="G56" s="143"/>
      <c r="H56" s="143"/>
      <c r="I56" s="143"/>
      <c r="J56" s="143"/>
      <c r="K56" s="143"/>
      <c r="L56" s="143"/>
      <c r="M56" s="232"/>
    </row>
    <row r="57" spans="1:13" ht="31" customHeight="1">
      <c r="A57" s="452"/>
      <c r="B57" s="69" t="s">
        <v>143</v>
      </c>
      <c r="C57" s="484">
        <v>2020</v>
      </c>
      <c r="D57" s="485"/>
      <c r="E57" s="485"/>
      <c r="F57" s="485"/>
      <c r="G57" s="485"/>
      <c r="H57" s="485"/>
      <c r="I57" s="485"/>
      <c r="J57" s="485"/>
      <c r="K57" s="485"/>
      <c r="L57" s="485"/>
      <c r="M57" s="486"/>
    </row>
    <row r="58" spans="1:13" ht="15.75" customHeight="1">
      <c r="A58" s="435" t="s">
        <v>185</v>
      </c>
      <c r="B58" s="70" t="s">
        <v>144</v>
      </c>
      <c r="C58" s="438" t="s">
        <v>1435</v>
      </c>
      <c r="D58" s="438"/>
      <c r="E58" s="438"/>
      <c r="F58" s="438"/>
      <c r="G58" s="438"/>
      <c r="H58" s="438"/>
      <c r="I58" s="438"/>
      <c r="J58" s="438"/>
      <c r="K58" s="438"/>
      <c r="L58" s="438"/>
      <c r="M58" s="439"/>
    </row>
    <row r="59" spans="1:13" ht="15.65" customHeight="1">
      <c r="A59" s="436"/>
      <c r="B59" s="70" t="s">
        <v>145</v>
      </c>
      <c r="C59" s="438" t="s">
        <v>220</v>
      </c>
      <c r="D59" s="438"/>
      <c r="E59" s="438"/>
      <c r="F59" s="438"/>
      <c r="G59" s="438"/>
      <c r="H59" s="438"/>
      <c r="I59" s="438"/>
      <c r="J59" s="438"/>
      <c r="K59" s="438"/>
      <c r="L59" s="438"/>
      <c r="M59" s="439"/>
    </row>
    <row r="60" spans="1:13" ht="15.65" customHeight="1">
      <c r="A60" s="436"/>
      <c r="B60" s="70" t="s">
        <v>146</v>
      </c>
      <c r="C60" s="438" t="s">
        <v>41</v>
      </c>
      <c r="D60" s="438"/>
      <c r="E60" s="438"/>
      <c r="F60" s="438"/>
      <c r="G60" s="438"/>
      <c r="H60" s="438"/>
      <c r="I60" s="438"/>
      <c r="J60" s="438"/>
      <c r="K60" s="438"/>
      <c r="L60" s="438"/>
      <c r="M60" s="439"/>
    </row>
    <row r="61" spans="1:13" ht="15.75" customHeight="1">
      <c r="A61" s="436"/>
      <c r="B61" s="71" t="s">
        <v>147</v>
      </c>
      <c r="C61" s="438" t="s">
        <v>249</v>
      </c>
      <c r="D61" s="438"/>
      <c r="E61" s="438"/>
      <c r="F61" s="438"/>
      <c r="G61" s="438"/>
      <c r="H61" s="438"/>
      <c r="I61" s="438"/>
      <c r="J61" s="438"/>
      <c r="K61" s="438"/>
      <c r="L61" s="438"/>
      <c r="M61" s="439"/>
    </row>
    <row r="62" spans="1:13" ht="15.75" customHeight="1">
      <c r="A62" s="436"/>
      <c r="B62" s="70" t="s">
        <v>148</v>
      </c>
      <c r="C62" s="440" t="s">
        <v>1427</v>
      </c>
      <c r="D62" s="438"/>
      <c r="E62" s="438"/>
      <c r="F62" s="438"/>
      <c r="G62" s="438"/>
      <c r="H62" s="438"/>
      <c r="I62" s="438"/>
      <c r="J62" s="438"/>
      <c r="K62" s="438"/>
      <c r="L62" s="438"/>
      <c r="M62" s="439"/>
    </row>
    <row r="63" spans="1:13" ht="16" customHeight="1" thickBot="1">
      <c r="A63" s="437"/>
      <c r="B63" s="70" t="s">
        <v>149</v>
      </c>
      <c r="C63" s="438" t="s">
        <v>216</v>
      </c>
      <c r="D63" s="438"/>
      <c r="E63" s="438"/>
      <c r="F63" s="438"/>
      <c r="G63" s="438"/>
      <c r="H63" s="438"/>
      <c r="I63" s="438"/>
      <c r="J63" s="438"/>
      <c r="K63" s="438"/>
      <c r="L63" s="438"/>
      <c r="M63" s="439"/>
    </row>
    <row r="64" spans="1:13" ht="15.75" customHeight="1">
      <c r="A64" s="435" t="s">
        <v>191</v>
      </c>
      <c r="B64" s="72" t="s">
        <v>177</v>
      </c>
      <c r="C64" s="438" t="s">
        <v>1499</v>
      </c>
      <c r="D64" s="438"/>
      <c r="E64" s="438"/>
      <c r="F64" s="438"/>
      <c r="G64" s="438"/>
      <c r="H64" s="438"/>
      <c r="I64" s="438"/>
      <c r="J64" s="438"/>
      <c r="K64" s="438"/>
      <c r="L64" s="438"/>
      <c r="M64" s="439"/>
    </row>
    <row r="65" spans="1:13" ht="30" customHeight="1">
      <c r="A65" s="436"/>
      <c r="B65" s="72" t="s">
        <v>178</v>
      </c>
      <c r="C65" s="438" t="s">
        <v>576</v>
      </c>
      <c r="D65" s="438"/>
      <c r="E65" s="438"/>
      <c r="F65" s="438"/>
      <c r="G65" s="438"/>
      <c r="H65" s="438"/>
      <c r="I65" s="438"/>
      <c r="J65" s="438"/>
      <c r="K65" s="438"/>
      <c r="L65" s="438"/>
      <c r="M65" s="439"/>
    </row>
    <row r="66" spans="1:13" ht="30" customHeight="1" thickBot="1">
      <c r="A66" s="436"/>
      <c r="B66" s="73" t="s">
        <v>6</v>
      </c>
      <c r="C66" s="438" t="s">
        <v>265</v>
      </c>
      <c r="D66" s="438"/>
      <c r="E66" s="438"/>
      <c r="F66" s="438"/>
      <c r="G66" s="438"/>
      <c r="H66" s="438"/>
      <c r="I66" s="438"/>
      <c r="J66" s="438"/>
      <c r="K66" s="438"/>
      <c r="L66" s="438"/>
      <c r="M66" s="439"/>
    </row>
    <row r="67" spans="1:13" ht="16" thickBot="1">
      <c r="A67" s="87" t="s">
        <v>150</v>
      </c>
      <c r="B67" s="74"/>
      <c r="C67" s="448" t="s">
        <v>151</v>
      </c>
      <c r="D67" s="449"/>
      <c r="E67" s="449"/>
      <c r="F67" s="449"/>
      <c r="G67" s="449"/>
      <c r="H67" s="449"/>
      <c r="I67" s="449"/>
      <c r="J67" s="449"/>
      <c r="K67" s="449"/>
      <c r="L67" s="449"/>
      <c r="M67" s="450"/>
    </row>
  </sheetData>
  <mergeCells count="75">
    <mergeCell ref="C67:M67"/>
    <mergeCell ref="B50:B53"/>
    <mergeCell ref="F51:F52"/>
    <mergeCell ref="G51:G52"/>
    <mergeCell ref="A64:A66"/>
    <mergeCell ref="C64:M64"/>
    <mergeCell ref="C65:M65"/>
    <mergeCell ref="C66:M66"/>
    <mergeCell ref="C57:M57"/>
    <mergeCell ref="A58:A63"/>
    <mergeCell ref="C58:M58"/>
    <mergeCell ref="C59:M59"/>
    <mergeCell ref="C60:M60"/>
    <mergeCell ref="C61:M61"/>
    <mergeCell ref="C62:M62"/>
    <mergeCell ref="C63:M63"/>
    <mergeCell ref="B8:B10"/>
    <mergeCell ref="C9:D9"/>
    <mergeCell ref="I15:J15"/>
    <mergeCell ref="L15:M15"/>
    <mergeCell ref="C20:M20"/>
    <mergeCell ref="C16:D16"/>
    <mergeCell ref="F16:G16"/>
    <mergeCell ref="I16:J16"/>
    <mergeCell ref="L16:M16"/>
    <mergeCell ref="C17:D17"/>
    <mergeCell ref="F17:G17"/>
    <mergeCell ref="L18:M18"/>
    <mergeCell ref="C55:M55"/>
    <mergeCell ref="A22:A57"/>
    <mergeCell ref="C23:M23"/>
    <mergeCell ref="B24:B29"/>
    <mergeCell ref="B30:B33"/>
    <mergeCell ref="J35:L35"/>
    <mergeCell ref="B37:B39"/>
    <mergeCell ref="B40:B49"/>
    <mergeCell ref="F48:G48"/>
    <mergeCell ref="H48:I48"/>
    <mergeCell ref="A2:A21"/>
    <mergeCell ref="C2:M2"/>
    <mergeCell ref="C3:M3"/>
    <mergeCell ref="I52:J52"/>
    <mergeCell ref="C54:M54"/>
    <mergeCell ref="C19:M19"/>
    <mergeCell ref="I13:J13"/>
    <mergeCell ref="L13:M13"/>
    <mergeCell ref="C14:D14"/>
    <mergeCell ref="F14:G14"/>
    <mergeCell ref="I14:J14"/>
    <mergeCell ref="L14:M14"/>
    <mergeCell ref="C13:D13"/>
    <mergeCell ref="F13:G13"/>
    <mergeCell ref="C15:D15"/>
    <mergeCell ref="F15:G15"/>
    <mergeCell ref="I17:J17"/>
    <mergeCell ref="L17:M17"/>
    <mergeCell ref="C18:D18"/>
    <mergeCell ref="F18:G18"/>
    <mergeCell ref="I18:J18"/>
    <mergeCell ref="I11:J11"/>
    <mergeCell ref="L11:M11"/>
    <mergeCell ref="C12:D12"/>
    <mergeCell ref="F12:G12"/>
    <mergeCell ref="I12:J12"/>
    <mergeCell ref="L12:M12"/>
    <mergeCell ref="C11:D11"/>
    <mergeCell ref="F11:G11"/>
    <mergeCell ref="F4:G4"/>
    <mergeCell ref="I9:J9"/>
    <mergeCell ref="L9:M9"/>
    <mergeCell ref="C10:D10"/>
    <mergeCell ref="F10:G10"/>
    <mergeCell ref="I10:J10"/>
    <mergeCell ref="L10:M10"/>
    <mergeCell ref="F9:G9"/>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22"/>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21"/>
    <dataValidation allowBlank="1" showInputMessage="1" showErrorMessage="1" prompt="Identifique la meta ODS a que le apunta el indicador de producto. Seleccione de la lista desplegable." sqref="E21"/>
  </dataValidations>
  <hyperlinks>
    <hyperlink ref="C62"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G51</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3"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393</v>
      </c>
      <c r="C1" s="89"/>
      <c r="D1" s="89"/>
      <c r="E1" s="89"/>
      <c r="F1" s="89"/>
      <c r="G1" s="89"/>
      <c r="H1" s="89"/>
      <c r="I1" s="89"/>
      <c r="J1" s="89"/>
      <c r="K1" s="89"/>
      <c r="L1" s="89"/>
      <c r="M1" s="90"/>
    </row>
    <row r="2" spans="1:13" ht="22" customHeight="1">
      <c r="A2" s="457" t="s">
        <v>152</v>
      </c>
      <c r="B2" s="68" t="s">
        <v>113</v>
      </c>
      <c r="C2" s="432" t="str">
        <f>'Plan de acción'!AB52</f>
        <v>Puntos de atención CADE y SuperCADE en operación</v>
      </c>
      <c r="D2" s="433"/>
      <c r="E2" s="433"/>
      <c r="F2" s="433"/>
      <c r="G2" s="433"/>
      <c r="H2" s="433"/>
      <c r="I2" s="433"/>
      <c r="J2" s="433"/>
      <c r="K2" s="433"/>
      <c r="L2" s="433"/>
      <c r="M2" s="434"/>
    </row>
    <row r="3" spans="1:13" ht="40" customHeight="1">
      <c r="A3" s="458"/>
      <c r="B3" s="69" t="s">
        <v>231</v>
      </c>
      <c r="C3" s="460" t="s">
        <v>1446</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352</v>
      </c>
      <c r="D11" s="464"/>
      <c r="E11" s="464"/>
      <c r="F11" s="464"/>
      <c r="G11" s="464"/>
      <c r="H11" s="464"/>
      <c r="I11" s="464"/>
      <c r="J11" s="464"/>
      <c r="K11" s="464"/>
      <c r="L11" s="464"/>
      <c r="M11" s="465"/>
    </row>
    <row r="12" spans="1:13" ht="75.650000000000006" customHeight="1">
      <c r="A12" s="458"/>
      <c r="B12" s="69" t="s">
        <v>229</v>
      </c>
      <c r="C12" s="466" t="s">
        <v>345</v>
      </c>
      <c r="D12" s="430"/>
      <c r="E12" s="430"/>
      <c r="F12" s="430"/>
      <c r="G12" s="430"/>
      <c r="H12" s="430"/>
      <c r="I12" s="430"/>
      <c r="J12" s="430"/>
      <c r="K12" s="430"/>
      <c r="L12" s="430"/>
      <c r="M12" s="467"/>
    </row>
    <row r="13" spans="1:13" ht="409.5">
      <c r="A13" s="459"/>
      <c r="B13" s="302" t="s">
        <v>1763</v>
      </c>
      <c r="C13" s="304" t="str">
        <f>'Plan de acción'!AD52</f>
        <v>9. Industria, Innovación e Infraestructuras
11. Ciudades y comunidades sostenibles</v>
      </c>
      <c r="D13" s="37"/>
      <c r="E13" s="306" t="s">
        <v>1535</v>
      </c>
      <c r="F13" s="38" t="str">
        <f>'Plan de acción'!AE52</f>
        <v>9.1 Desarrollar infraestructuras fiables, sostenibles, resilientes y de calidad, incluidas infraestructuras regionales y transfronterizas, para apoyar el desarrollo económico y el bienestar humano, haciendo especial hincapié en el acceso asequible y equitativo para todos
9.3 Aumentar el acceso de las pequeñas industrias y otras empresas, particularmente en los países en desarrollo, a los servicios financieros, incluidos créditos asequibles, y su integración en las cadenas de valor y los mercados
11.7 De aquí a 2030, proporcionar acceso universal a zonas verdes y espacios públicos seguros, inclusivos y accesibles, en particular para las mujeres y los niños, las personas de edad y las personas con discapacidad</v>
      </c>
      <c r="G13" s="38"/>
      <c r="H13" s="38"/>
      <c r="I13" s="38"/>
      <c r="J13" s="38"/>
      <c r="K13" s="38"/>
      <c r="M13" s="65"/>
    </row>
    <row r="14" spans="1:13">
      <c r="A14" s="451" t="s">
        <v>114</v>
      </c>
      <c r="B14" s="69" t="s">
        <v>1613</v>
      </c>
      <c r="C14" s="124" t="str">
        <f>'Plan de acción'!AF52</f>
        <v xml:space="preserve">Territorial
</v>
      </c>
      <c r="D14" s="80"/>
      <c r="E14" s="80"/>
      <c r="F14" s="80"/>
      <c r="G14" s="80"/>
      <c r="H14" s="80"/>
      <c r="I14" s="80"/>
      <c r="J14" s="80"/>
      <c r="K14" s="80"/>
      <c r="M14" s="65"/>
    </row>
    <row r="15" spans="1:13" ht="49" customHeight="1">
      <c r="A15" s="452"/>
      <c r="B15" s="69" t="s">
        <v>115</v>
      </c>
      <c r="C15" s="453" t="str">
        <f>'Plan de acción'!AC52</f>
        <v>Sumatoria de puntos de atención CADE y SuperCADE en operación</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222</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25</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27</v>
      </c>
      <c r="E34" s="10"/>
      <c r="F34" s="103">
        <v>27</v>
      </c>
      <c r="G34" s="10"/>
      <c r="H34" s="103">
        <v>27</v>
      </c>
      <c r="I34" s="10"/>
      <c r="J34" s="103">
        <v>27</v>
      </c>
      <c r="L34" s="103">
        <v>32</v>
      </c>
      <c r="M34" s="118"/>
    </row>
    <row r="35" spans="1:13">
      <c r="A35" s="452"/>
      <c r="B35" s="427"/>
      <c r="C35" s="6"/>
      <c r="D35" s="7">
        <v>2024</v>
      </c>
      <c r="E35" s="7"/>
      <c r="F35" s="8">
        <v>2025</v>
      </c>
      <c r="G35" s="8"/>
      <c r="H35" s="8">
        <v>2026</v>
      </c>
      <c r="I35" s="7"/>
      <c r="J35" s="7">
        <v>2027</v>
      </c>
      <c r="L35" s="7">
        <v>2028</v>
      </c>
      <c r="M35" s="27"/>
    </row>
    <row r="36" spans="1:13">
      <c r="A36" s="452"/>
      <c r="B36" s="427"/>
      <c r="C36" s="6"/>
      <c r="D36" s="103">
        <v>32</v>
      </c>
      <c r="E36" s="10"/>
      <c r="F36" s="103">
        <v>32</v>
      </c>
      <c r="G36" s="10"/>
      <c r="H36" s="103">
        <v>32</v>
      </c>
      <c r="I36" s="10"/>
      <c r="J36" s="103">
        <v>32</v>
      </c>
      <c r="L36" s="103">
        <v>32</v>
      </c>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32</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t="s">
        <v>184</v>
      </c>
      <c r="H43" s="7"/>
      <c r="I43" s="77" t="s">
        <v>127</v>
      </c>
      <c r="J43" s="59"/>
      <c r="K43" s="59"/>
      <c r="M43" s="65"/>
    </row>
    <row r="44" spans="1:13">
      <c r="A44" s="452"/>
      <c r="B44" s="427"/>
      <c r="D44" s="60" t="s">
        <v>233</v>
      </c>
      <c r="E44" s="32"/>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350</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1435</v>
      </c>
      <c r="D50" s="438"/>
      <c r="E50" s="438"/>
      <c r="F50" s="438"/>
      <c r="G50" s="438"/>
      <c r="H50" s="438"/>
      <c r="I50" s="438"/>
      <c r="J50" s="438"/>
      <c r="K50" s="438"/>
      <c r="L50" s="438"/>
      <c r="M50" s="439"/>
    </row>
    <row r="51" spans="1:13" ht="15.65" customHeight="1">
      <c r="A51" s="436"/>
      <c r="B51" s="70" t="s">
        <v>145</v>
      </c>
      <c r="C51" s="438" t="s">
        <v>220</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249</v>
      </c>
      <c r="D53" s="438"/>
      <c r="E53" s="438"/>
      <c r="F53" s="438"/>
      <c r="G53" s="438"/>
      <c r="H53" s="438"/>
      <c r="I53" s="438"/>
      <c r="J53" s="438"/>
      <c r="K53" s="438"/>
      <c r="L53" s="438"/>
      <c r="M53" s="439"/>
    </row>
    <row r="54" spans="1:13" ht="15.75" customHeight="1">
      <c r="A54" s="436"/>
      <c r="B54" s="70" t="s">
        <v>148</v>
      </c>
      <c r="C54" s="440" t="s">
        <v>1427</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C59:M59"/>
    <mergeCell ref="C47:M47"/>
    <mergeCell ref="C49:M49"/>
    <mergeCell ref="A50:A55"/>
    <mergeCell ref="C50:M50"/>
    <mergeCell ref="C51:M51"/>
    <mergeCell ref="C52:M52"/>
    <mergeCell ref="C53:M53"/>
    <mergeCell ref="C54:M54"/>
    <mergeCell ref="C55:M55"/>
    <mergeCell ref="A14:A49"/>
    <mergeCell ref="C15:M15"/>
    <mergeCell ref="B16:B21"/>
    <mergeCell ref="B22:B25"/>
    <mergeCell ref="J27:L27"/>
    <mergeCell ref="B29:B31"/>
    <mergeCell ref="A56:A58"/>
    <mergeCell ref="C56:M56"/>
    <mergeCell ref="C57:M57"/>
    <mergeCell ref="C58:M58"/>
    <mergeCell ref="H40:I40"/>
    <mergeCell ref="B42:B45"/>
    <mergeCell ref="F43:F44"/>
    <mergeCell ref="G43:G44"/>
    <mergeCell ref="I44:J44"/>
    <mergeCell ref="C46:M46"/>
    <mergeCell ref="C11:M11"/>
    <mergeCell ref="C12:M12"/>
    <mergeCell ref="B32:B41"/>
    <mergeCell ref="F40:G40"/>
    <mergeCell ref="A2:A13"/>
    <mergeCell ref="C2:M2"/>
    <mergeCell ref="C3:M3"/>
    <mergeCell ref="B8:B10"/>
    <mergeCell ref="C9:D9"/>
    <mergeCell ref="F9:G9"/>
    <mergeCell ref="I9:J9"/>
    <mergeCell ref="C10:D10"/>
    <mergeCell ref="F10:G10"/>
    <mergeCell ref="I10:J10"/>
    <mergeCell ref="F4:G4"/>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s>
  <hyperlinks>
    <hyperlink ref="C54" r:id="rId1"/>
  </hyperlinks>
  <pageMargins left="0.7" right="0.7" top="0.75" bottom="0.75" header="0.3" footer="0.3"/>
  <pageSetup paperSize="9" orientation="portrait"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4"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372</v>
      </c>
      <c r="C1" s="89"/>
      <c r="D1" s="89"/>
      <c r="E1" s="89"/>
      <c r="F1" s="89"/>
      <c r="G1" s="89"/>
      <c r="H1" s="89"/>
      <c r="I1" s="89"/>
      <c r="J1" s="89"/>
      <c r="K1" s="89"/>
      <c r="L1" s="89"/>
      <c r="M1" s="90"/>
    </row>
    <row r="2" spans="1:13" ht="22" customHeight="1">
      <c r="A2" s="457" t="s">
        <v>152</v>
      </c>
      <c r="B2" s="68" t="s">
        <v>113</v>
      </c>
      <c r="C2" s="432" t="str">
        <f>'Plan de acción'!AB53</f>
        <v>Módulos del SuperCADE Virtual en operación</v>
      </c>
      <c r="D2" s="433"/>
      <c r="E2" s="433"/>
      <c r="F2" s="433"/>
      <c r="G2" s="433"/>
      <c r="H2" s="433"/>
      <c r="I2" s="433"/>
      <c r="J2" s="433"/>
      <c r="K2" s="433"/>
      <c r="L2" s="433"/>
      <c r="M2" s="434"/>
    </row>
    <row r="3" spans="1:13" ht="40" customHeight="1">
      <c r="A3" s="458"/>
      <c r="B3" s="69" t="s">
        <v>231</v>
      </c>
      <c r="C3" s="460" t="s">
        <v>1514</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1777</v>
      </c>
      <c r="D11" s="464"/>
      <c r="E11" s="464"/>
      <c r="F11" s="464"/>
      <c r="G11" s="464"/>
      <c r="H11" s="464"/>
      <c r="I11" s="464"/>
      <c r="J11" s="464"/>
      <c r="K11" s="464"/>
      <c r="L11" s="464"/>
      <c r="M11" s="465"/>
    </row>
    <row r="12" spans="1:13" ht="75.650000000000006" customHeight="1">
      <c r="A12" s="458"/>
      <c r="B12" s="69" t="s">
        <v>229</v>
      </c>
      <c r="C12" s="466" t="s">
        <v>351</v>
      </c>
      <c r="D12" s="430"/>
      <c r="E12" s="430"/>
      <c r="F12" s="430"/>
      <c r="G12" s="430"/>
      <c r="H12" s="430"/>
      <c r="I12" s="430"/>
      <c r="J12" s="430"/>
      <c r="K12" s="430"/>
      <c r="L12" s="430"/>
      <c r="M12" s="467"/>
    </row>
    <row r="13" spans="1:13" ht="387.5">
      <c r="A13" s="459"/>
      <c r="B13" s="302" t="s">
        <v>1763</v>
      </c>
      <c r="C13" s="304" t="str">
        <f>'Plan de acción'!AD53</f>
        <v>9. Industria, Innovación e Infraestructuras</v>
      </c>
      <c r="D13" s="37"/>
      <c r="E13" s="306" t="s">
        <v>1535</v>
      </c>
      <c r="F13" s="37" t="str">
        <f>'Plan de acción'!AE53</f>
        <v>9.1 Desarrollar infraestructuras fiables, sostenibles, resilientes y de calidad, incluidas infraestructuras regionales y transfronterizas, para apoyar el desarrollo económico y el bienestar humano, haciendo especial hincapié en el acceso asequible y equitativo para todos</v>
      </c>
      <c r="G13" s="37"/>
      <c r="H13" s="37"/>
      <c r="I13" s="37"/>
      <c r="J13" s="37"/>
      <c r="K13" s="37"/>
      <c r="L13" s="37"/>
      <c r="M13" s="305"/>
    </row>
    <row r="14" spans="1:13">
      <c r="A14" s="451" t="s">
        <v>114</v>
      </c>
      <c r="B14" s="69" t="s">
        <v>1613</v>
      </c>
      <c r="C14" s="124" t="str">
        <f>'Plan de acción'!AF53</f>
        <v>Diferencial;
Género;
Ambiental</v>
      </c>
      <c r="D14" s="80"/>
      <c r="E14" s="80"/>
      <c r="F14" s="80"/>
      <c r="G14" s="80"/>
      <c r="H14" s="80"/>
      <c r="I14" s="80"/>
      <c r="J14" s="80"/>
      <c r="K14" s="80"/>
      <c r="M14" s="65"/>
    </row>
    <row r="15" spans="1:13" ht="49" customHeight="1">
      <c r="A15" s="452"/>
      <c r="B15" s="69" t="s">
        <v>115</v>
      </c>
      <c r="C15" s="453" t="str">
        <f>'Plan de acción'!AC53</f>
        <v>Sumatoria de módulos del SuperCADE Virtual en operación</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349</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2</v>
      </c>
      <c r="E34" s="10"/>
      <c r="F34" s="103">
        <v>4</v>
      </c>
      <c r="G34" s="10"/>
      <c r="H34" s="103">
        <v>4</v>
      </c>
      <c r="I34" s="10"/>
      <c r="J34" s="103">
        <v>4</v>
      </c>
      <c r="L34" s="103">
        <v>4</v>
      </c>
      <c r="M34" s="118"/>
    </row>
    <row r="35" spans="1:13">
      <c r="A35" s="452"/>
      <c r="B35" s="427"/>
      <c r="C35" s="6"/>
      <c r="D35" s="7">
        <v>2024</v>
      </c>
      <c r="E35" s="7"/>
      <c r="F35" s="8">
        <v>2025</v>
      </c>
      <c r="G35" s="8"/>
      <c r="H35" s="8">
        <v>2026</v>
      </c>
      <c r="I35" s="7"/>
      <c r="J35" s="7">
        <v>2027</v>
      </c>
      <c r="L35" s="7">
        <v>2028</v>
      </c>
      <c r="M35" s="27"/>
    </row>
    <row r="36" spans="1:13">
      <c r="A36" s="452"/>
      <c r="B36" s="427"/>
      <c r="C36" s="6"/>
      <c r="D36" s="103">
        <v>4</v>
      </c>
      <c r="E36" s="10"/>
      <c r="F36" s="103">
        <v>4</v>
      </c>
      <c r="G36" s="10"/>
      <c r="H36" s="103">
        <v>4</v>
      </c>
      <c r="I36" s="10"/>
      <c r="J36" s="103">
        <v>4</v>
      </c>
      <c r="L36" s="103">
        <v>4</v>
      </c>
      <c r="M36" s="118"/>
    </row>
    <row r="37" spans="1:13">
      <c r="A37" s="452"/>
      <c r="B37" s="427"/>
      <c r="C37" s="6"/>
      <c r="E37" s="7"/>
      <c r="F37" s="7"/>
      <c r="G37" s="7"/>
      <c r="H37" s="8"/>
      <c r="I37" s="8"/>
      <c r="J37" s="8"/>
      <c r="K37" s="7"/>
      <c r="L37" s="7"/>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4</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353</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B32:B41"/>
    <mergeCell ref="F40:G40"/>
    <mergeCell ref="H40:I40"/>
    <mergeCell ref="B42:B45"/>
    <mergeCell ref="F43:F44"/>
    <mergeCell ref="G43:G44"/>
    <mergeCell ref="I44:J44"/>
    <mergeCell ref="C15:M15"/>
    <mergeCell ref="B16:B21"/>
    <mergeCell ref="B22:B25"/>
    <mergeCell ref="J27:L27"/>
    <mergeCell ref="B29:B31"/>
    <mergeCell ref="A2:A13"/>
    <mergeCell ref="C2:M2"/>
    <mergeCell ref="C3:M3"/>
    <mergeCell ref="B8:B10"/>
    <mergeCell ref="C9:D9"/>
    <mergeCell ref="F9:G9"/>
    <mergeCell ref="I9:J9"/>
    <mergeCell ref="F4:G4"/>
    <mergeCell ref="C10:D10"/>
    <mergeCell ref="F10:G10"/>
    <mergeCell ref="I10:J10"/>
    <mergeCell ref="C11:M11"/>
    <mergeCell ref="C12:M12"/>
    <mergeCell ref="C59:M59"/>
    <mergeCell ref="C46:M46"/>
    <mergeCell ref="A56:A58"/>
    <mergeCell ref="C56:M56"/>
    <mergeCell ref="C57:M57"/>
    <mergeCell ref="C58:M58"/>
    <mergeCell ref="C47:M47"/>
    <mergeCell ref="C49:M49"/>
    <mergeCell ref="A50:A55"/>
    <mergeCell ref="C50:M50"/>
    <mergeCell ref="C51:M51"/>
    <mergeCell ref="C52:M52"/>
    <mergeCell ref="C53:M53"/>
    <mergeCell ref="C54:M54"/>
    <mergeCell ref="C55:M55"/>
    <mergeCell ref="A14:A49"/>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56"/>
  <sheetViews>
    <sheetView topLeftCell="B1" zoomScale="85" zoomScaleNormal="85" workbookViewId="0">
      <selection activeCell="B4" sqref="B4"/>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355</v>
      </c>
      <c r="C1" s="89"/>
      <c r="D1" s="89"/>
      <c r="E1" s="89"/>
      <c r="F1" s="89"/>
      <c r="G1" s="89"/>
      <c r="H1" s="89"/>
      <c r="I1" s="89"/>
      <c r="J1" s="89"/>
      <c r="K1" s="89"/>
      <c r="L1" s="89"/>
      <c r="M1" s="90"/>
    </row>
    <row r="2" spans="1:13" ht="28.5" customHeight="1">
      <c r="A2" s="423" t="s">
        <v>152</v>
      </c>
      <c r="B2" s="68" t="s">
        <v>113</v>
      </c>
      <c r="C2" s="432" t="str">
        <f>'Plan de acción'!E54</f>
        <v>Número de ciudadanos de los cuales se tiene conocimiento 360</v>
      </c>
      <c r="D2" s="433"/>
      <c r="E2" s="433"/>
      <c r="F2" s="433"/>
      <c r="G2" s="433"/>
      <c r="H2" s="433"/>
      <c r="I2" s="433"/>
      <c r="J2" s="433"/>
      <c r="K2" s="433"/>
      <c r="L2" s="433"/>
      <c r="M2" s="434"/>
    </row>
    <row r="3" spans="1:13" ht="107.25" customHeight="1">
      <c r="A3" s="424"/>
      <c r="B3" s="69" t="s">
        <v>153</v>
      </c>
      <c r="C3" s="432" t="s">
        <v>1452</v>
      </c>
      <c r="D3" s="433"/>
      <c r="E3" s="433"/>
      <c r="F3" s="433"/>
      <c r="G3" s="433"/>
      <c r="H3" s="433"/>
      <c r="I3" s="433"/>
      <c r="J3" s="433"/>
      <c r="K3" s="433"/>
      <c r="L3" s="433"/>
      <c r="M3" s="434"/>
    </row>
    <row r="4" spans="1:13">
      <c r="A4" s="424"/>
      <c r="B4" s="282"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81" t="s">
        <v>41</v>
      </c>
      <c r="J7" s="19"/>
      <c r="K7" s="19"/>
      <c r="L7" s="19"/>
      <c r="M7" s="22"/>
    </row>
    <row r="8" spans="1:13">
      <c r="A8" s="424"/>
      <c r="B8" s="426" t="s">
        <v>175</v>
      </c>
      <c r="C8" s="96"/>
      <c r="D8" s="82"/>
      <c r="E8" s="82"/>
      <c r="F8" s="82"/>
      <c r="G8" s="82"/>
      <c r="H8" s="82"/>
      <c r="I8" s="82"/>
      <c r="J8" s="82"/>
      <c r="K8" s="82"/>
      <c r="L8" s="83"/>
      <c r="M8" s="84"/>
    </row>
    <row r="9" spans="1:13">
      <c r="A9" s="424"/>
      <c r="B9" s="427"/>
      <c r="C9" s="481" t="s">
        <v>41</v>
      </c>
      <c r="D9" s="481"/>
      <c r="E9" s="23"/>
      <c r="F9" s="414"/>
      <c r="G9" s="414"/>
      <c r="H9" s="23"/>
      <c r="I9" s="414"/>
      <c r="J9" s="414"/>
      <c r="K9" s="23"/>
      <c r="L9" s="414"/>
      <c r="M9" s="414"/>
    </row>
    <row r="10" spans="1:13">
      <c r="A10" s="424"/>
      <c r="B10" s="428"/>
      <c r="C10" s="413" t="s">
        <v>176</v>
      </c>
      <c r="D10" s="413"/>
      <c r="E10" s="23"/>
      <c r="F10" s="413" t="s">
        <v>176</v>
      </c>
      <c r="G10" s="413"/>
      <c r="H10" s="23"/>
      <c r="I10" s="413" t="s">
        <v>176</v>
      </c>
      <c r="J10" s="413"/>
      <c r="K10" s="23"/>
      <c r="L10" s="413" t="s">
        <v>176</v>
      </c>
      <c r="M10" s="413"/>
    </row>
    <row r="11" spans="1:13" ht="39.65" customHeight="1">
      <c r="A11" s="425"/>
      <c r="B11" s="69" t="s">
        <v>192</v>
      </c>
      <c r="C11" s="415" t="s">
        <v>354</v>
      </c>
      <c r="D11" s="416"/>
      <c r="E11" s="416"/>
      <c r="F11" s="416"/>
      <c r="G11" s="416"/>
      <c r="H11" s="416"/>
      <c r="I11" s="416"/>
      <c r="J11" s="416"/>
      <c r="K11" s="416"/>
      <c r="L11" s="416"/>
      <c r="M11" s="417"/>
    </row>
    <row r="12" spans="1:13" ht="16.5" customHeight="1">
      <c r="A12" s="441" t="s">
        <v>114</v>
      </c>
      <c r="B12" s="69" t="s">
        <v>1613</v>
      </c>
      <c r="C12" s="144" t="str">
        <f>'Plan de acción'!G54</f>
        <v>Diferencial;
Género;
Territorial</v>
      </c>
      <c r="D12" s="38"/>
      <c r="E12" s="38"/>
      <c r="F12" s="38"/>
      <c r="G12" s="38"/>
      <c r="H12" s="38"/>
      <c r="I12" s="38"/>
      <c r="J12" s="38"/>
      <c r="K12" s="38"/>
      <c r="M12" s="65"/>
    </row>
    <row r="13" spans="1:13" ht="18" customHeight="1">
      <c r="A13" s="442"/>
      <c r="B13" s="426" t="s">
        <v>116</v>
      </c>
      <c r="C13" s="66"/>
      <c r="D13" s="24"/>
      <c r="E13" s="24"/>
      <c r="F13" s="24"/>
      <c r="G13" s="24"/>
      <c r="H13" s="24"/>
      <c r="I13" s="24"/>
      <c r="J13" s="24"/>
      <c r="K13" s="24"/>
      <c r="L13" s="24"/>
      <c r="M13" s="25"/>
    </row>
    <row r="14" spans="1:13" ht="18.649999999999999" customHeight="1">
      <c r="A14" s="442"/>
      <c r="B14" s="427"/>
      <c r="C14" s="64"/>
      <c r="D14" s="26"/>
      <c r="E14" s="5"/>
      <c r="F14" s="26"/>
      <c r="G14" s="5"/>
      <c r="H14" s="26"/>
      <c r="I14" s="5"/>
      <c r="J14" s="26"/>
      <c r="K14" s="5"/>
      <c r="L14" s="5"/>
      <c r="M14" s="27"/>
    </row>
    <row r="15" spans="1:13">
      <c r="A15" s="442"/>
      <c r="B15" s="427"/>
      <c r="C15" s="29" t="s">
        <v>117</v>
      </c>
      <c r="D15" s="28"/>
      <c r="E15" s="29" t="s">
        <v>118</v>
      </c>
      <c r="F15" s="28"/>
      <c r="G15" s="29" t="s">
        <v>119</v>
      </c>
      <c r="H15" s="28"/>
      <c r="I15" s="29" t="s">
        <v>155</v>
      </c>
      <c r="J15" s="28" t="s">
        <v>233</v>
      </c>
      <c r="K15" s="29" t="s">
        <v>120</v>
      </c>
      <c r="L15" s="30"/>
      <c r="M15" s="31"/>
    </row>
    <row r="16" spans="1:13">
      <c r="A16" s="442"/>
      <c r="B16" s="427"/>
      <c r="C16" s="29" t="s">
        <v>121</v>
      </c>
      <c r="D16" s="32"/>
      <c r="E16" s="29" t="s">
        <v>122</v>
      </c>
      <c r="F16" s="33"/>
      <c r="G16" s="29" t="s">
        <v>123</v>
      </c>
      <c r="H16" s="33"/>
      <c r="I16" s="29" t="s">
        <v>124</v>
      </c>
      <c r="J16" s="33"/>
      <c r="K16" s="29" t="s">
        <v>125</v>
      </c>
      <c r="L16" s="30"/>
      <c r="M16" s="31"/>
    </row>
    <row r="17" spans="1:13">
      <c r="A17" s="442"/>
      <c r="B17" s="427"/>
      <c r="C17" s="29" t="s">
        <v>1760</v>
      </c>
      <c r="D17" s="32"/>
      <c r="E17" s="29" t="s">
        <v>1761</v>
      </c>
      <c r="F17" s="32"/>
      <c r="G17" s="29"/>
      <c r="H17" s="44"/>
      <c r="I17" s="29"/>
      <c r="J17" s="44"/>
      <c r="K17" s="29"/>
      <c r="L17" s="300"/>
      <c r="M17" s="301"/>
    </row>
    <row r="18" spans="1:13">
      <c r="A18" s="442"/>
      <c r="B18" s="427"/>
      <c r="C18" s="29" t="s">
        <v>126</v>
      </c>
      <c r="D18" s="33"/>
      <c r="E18" s="29" t="s">
        <v>127</v>
      </c>
      <c r="F18" s="9"/>
      <c r="G18" s="9"/>
      <c r="H18" s="9"/>
      <c r="I18" s="9"/>
      <c r="J18" s="9"/>
      <c r="K18" s="9"/>
      <c r="L18" s="9"/>
      <c r="M18" s="34"/>
    </row>
    <row r="19" spans="1:13" ht="9.75" customHeight="1">
      <c r="A19" s="442"/>
      <c r="B19" s="428"/>
      <c r="C19" s="35"/>
      <c r="D19" s="35"/>
      <c r="E19" s="35"/>
      <c r="F19" s="35"/>
      <c r="G19" s="35"/>
      <c r="H19" s="35"/>
      <c r="I19" s="35"/>
      <c r="J19" s="35"/>
      <c r="K19" s="35"/>
      <c r="L19" s="35"/>
      <c r="M19" s="36"/>
    </row>
    <row r="20" spans="1:13">
      <c r="A20" s="442"/>
      <c r="B20" s="426" t="s">
        <v>164</v>
      </c>
      <c r="C20" s="37"/>
      <c r="D20" s="37"/>
      <c r="E20" s="37"/>
      <c r="F20" s="37"/>
      <c r="G20" s="37"/>
      <c r="H20" s="37"/>
      <c r="I20" s="37"/>
      <c r="J20" s="37"/>
      <c r="K20" s="37"/>
      <c r="M20" s="65"/>
    </row>
    <row r="21" spans="1:13">
      <c r="A21" s="442"/>
      <c r="B21" s="427"/>
      <c r="C21" s="29" t="s">
        <v>165</v>
      </c>
      <c r="D21" s="33"/>
      <c r="E21" s="38"/>
      <c r="F21" s="29" t="s">
        <v>166</v>
      </c>
      <c r="G21" s="32"/>
      <c r="H21" s="38"/>
      <c r="I21" s="29" t="s">
        <v>167</v>
      </c>
      <c r="J21" s="32" t="s">
        <v>233</v>
      </c>
      <c r="K21" s="38"/>
      <c r="M21" s="65"/>
    </row>
    <row r="22" spans="1:13">
      <c r="A22" s="442"/>
      <c r="B22" s="427"/>
      <c r="C22" s="29" t="s">
        <v>168</v>
      </c>
      <c r="D22" s="39"/>
      <c r="E22" s="40"/>
      <c r="F22" s="29" t="s">
        <v>169</v>
      </c>
      <c r="G22" s="33" t="s">
        <v>233</v>
      </c>
      <c r="H22" s="41"/>
      <c r="I22" s="42"/>
      <c r="J22" s="41"/>
      <c r="K22" s="43"/>
      <c r="M22" s="65"/>
    </row>
    <row r="23" spans="1:13">
      <c r="A23" s="442"/>
      <c r="B23" s="427"/>
      <c r="C23" s="44"/>
      <c r="D23" s="44"/>
      <c r="E23" s="44"/>
      <c r="F23" s="44"/>
      <c r="G23" s="44"/>
      <c r="H23" s="44"/>
      <c r="I23" s="44"/>
      <c r="J23" s="44"/>
      <c r="K23" s="44"/>
      <c r="M23" s="65"/>
    </row>
    <row r="24" spans="1:13">
      <c r="A24" s="442"/>
      <c r="B24" s="119" t="s">
        <v>128</v>
      </c>
      <c r="C24" s="38"/>
      <c r="D24" s="38"/>
      <c r="E24" s="38"/>
      <c r="F24" s="38"/>
      <c r="G24" s="38"/>
      <c r="H24" s="38"/>
      <c r="I24" s="38"/>
      <c r="J24" s="38"/>
      <c r="K24" s="38"/>
      <c r="L24" s="38"/>
      <c r="M24" s="45"/>
    </row>
    <row r="25" spans="1:13">
      <c r="A25" s="442"/>
      <c r="B25" s="119"/>
      <c r="C25" s="67" t="s">
        <v>129</v>
      </c>
      <c r="D25" s="142">
        <v>0</v>
      </c>
      <c r="E25" s="38"/>
      <c r="F25" s="46" t="s">
        <v>130</v>
      </c>
      <c r="G25" s="33">
        <v>2018</v>
      </c>
      <c r="H25" s="38"/>
      <c r="I25" s="46" t="s">
        <v>131</v>
      </c>
      <c r="J25" s="429" t="s">
        <v>206</v>
      </c>
      <c r="K25" s="430"/>
      <c r="L25" s="431"/>
      <c r="M25" s="45"/>
    </row>
    <row r="26" spans="1:13">
      <c r="A26" s="442"/>
      <c r="B26" s="120"/>
      <c r="C26" s="35"/>
      <c r="D26" s="35"/>
      <c r="E26" s="35"/>
      <c r="F26" s="35"/>
      <c r="G26" s="35"/>
      <c r="H26" s="35"/>
      <c r="I26" s="35"/>
      <c r="J26" s="35"/>
      <c r="K26" s="35"/>
      <c r="L26" s="35"/>
      <c r="M26" s="36"/>
    </row>
    <row r="27" spans="1:13">
      <c r="A27" s="442"/>
      <c r="B27" s="426" t="s">
        <v>170</v>
      </c>
      <c r="C27" s="47"/>
      <c r="D27" s="47"/>
      <c r="E27" s="47"/>
      <c r="F27" s="47"/>
      <c r="G27" s="47"/>
      <c r="H27" s="47"/>
      <c r="I27" s="47"/>
      <c r="J27" s="47"/>
      <c r="K27" s="47"/>
      <c r="M27" s="65"/>
    </row>
    <row r="28" spans="1:13">
      <c r="A28" s="442"/>
      <c r="B28" s="427"/>
      <c r="C28" s="38" t="s">
        <v>171</v>
      </c>
      <c r="D28" s="48">
        <v>2018</v>
      </c>
      <c r="E28" s="49"/>
      <c r="F28" s="38" t="s">
        <v>172</v>
      </c>
      <c r="G28" s="50" t="s">
        <v>235</v>
      </c>
      <c r="H28" s="49"/>
      <c r="I28" s="46"/>
      <c r="J28" s="49"/>
      <c r="K28" s="49"/>
      <c r="M28" s="65"/>
    </row>
    <row r="29" spans="1:13">
      <c r="A29" s="442"/>
      <c r="B29" s="428"/>
      <c r="C29" s="35"/>
      <c r="D29" s="51"/>
      <c r="E29" s="52"/>
      <c r="F29" s="35"/>
      <c r="G29" s="52"/>
      <c r="H29" s="52"/>
      <c r="I29" s="53"/>
      <c r="J29" s="52"/>
      <c r="K29" s="52"/>
      <c r="M29" s="65"/>
    </row>
    <row r="30" spans="1:13">
      <c r="A30" s="442"/>
      <c r="B30" s="119" t="s">
        <v>132</v>
      </c>
      <c r="C30" s="54"/>
      <c r="D30" s="54"/>
      <c r="E30" s="54"/>
      <c r="F30" s="54"/>
      <c r="G30" s="54"/>
      <c r="H30" s="54"/>
      <c r="I30" s="54"/>
      <c r="J30" s="54"/>
      <c r="K30" s="54"/>
      <c r="L30" s="54"/>
      <c r="M30" s="55"/>
    </row>
    <row r="31" spans="1:13">
      <c r="A31" s="442"/>
      <c r="B31" s="119"/>
      <c r="C31" s="6"/>
      <c r="D31" s="7">
        <v>2019</v>
      </c>
      <c r="E31" s="7"/>
      <c r="F31" s="8">
        <v>2020</v>
      </c>
      <c r="G31" s="8"/>
      <c r="H31" s="8">
        <v>2021</v>
      </c>
      <c r="I31" s="7"/>
      <c r="J31" s="7">
        <v>2022</v>
      </c>
      <c r="L31" s="7">
        <v>2023</v>
      </c>
      <c r="M31" s="55"/>
    </row>
    <row r="32" spans="1:13">
      <c r="A32" s="442"/>
      <c r="B32" s="119"/>
      <c r="C32" s="6"/>
      <c r="D32" s="132">
        <v>3000</v>
      </c>
      <c r="E32" s="10"/>
      <c r="F32" s="133">
        <v>5000</v>
      </c>
      <c r="G32" s="10"/>
      <c r="H32" s="133">
        <v>8339.4287683212806</v>
      </c>
      <c r="I32" s="10"/>
      <c r="J32" s="133">
        <v>13911.90183679963</v>
      </c>
      <c r="L32" s="133">
        <v>23207.946022867531</v>
      </c>
      <c r="M32" s="118"/>
    </row>
    <row r="33" spans="1:13">
      <c r="A33" s="442"/>
      <c r="B33" s="119"/>
      <c r="C33" s="6"/>
      <c r="D33" s="7">
        <v>2024</v>
      </c>
      <c r="E33" s="7"/>
      <c r="F33" s="8">
        <v>2025</v>
      </c>
      <c r="G33" s="8"/>
      <c r="H33" s="8">
        <v>2026</v>
      </c>
      <c r="I33" s="7"/>
      <c r="J33" s="7">
        <v>2027</v>
      </c>
      <c r="L33" s="7">
        <v>2028</v>
      </c>
      <c r="M33" s="27"/>
    </row>
    <row r="34" spans="1:13">
      <c r="A34" s="442"/>
      <c r="B34" s="119"/>
      <c r="C34" s="6"/>
      <c r="D34" s="133">
        <v>38715.68135821732</v>
      </c>
      <c r="E34" s="132"/>
      <c r="F34" s="133">
        <v>64585.80959961292</v>
      </c>
      <c r="G34" s="132"/>
      <c r="H34" s="133">
        <v>107742.56464821579</v>
      </c>
      <c r="I34" s="132"/>
      <c r="J34" s="133">
        <v>179737.00893337614</v>
      </c>
      <c r="L34" s="133">
        <v>300000</v>
      </c>
      <c r="M34" s="118"/>
    </row>
    <row r="35" spans="1:13">
      <c r="A35" s="442"/>
      <c r="B35" s="119"/>
      <c r="C35" s="6"/>
      <c r="E35" s="7"/>
      <c r="F35" s="7"/>
      <c r="G35" s="7"/>
      <c r="H35" s="8"/>
      <c r="I35" s="8"/>
      <c r="J35" s="8"/>
      <c r="K35" s="7"/>
      <c r="L35" s="7"/>
      <c r="M35" s="27"/>
    </row>
    <row r="36" spans="1:13">
      <c r="A36" s="442"/>
      <c r="B36" s="119"/>
      <c r="C36" s="6"/>
      <c r="E36" s="10"/>
      <c r="F36" s="121"/>
      <c r="G36" s="10"/>
      <c r="H36" s="121"/>
      <c r="I36" s="10"/>
      <c r="J36" s="121"/>
      <c r="K36" s="10"/>
      <c r="L36" s="121"/>
      <c r="M36" s="118"/>
    </row>
    <row r="37" spans="1:13">
      <c r="A37" s="442"/>
      <c r="B37" s="119"/>
      <c r="C37" s="6"/>
      <c r="D37" s="11"/>
      <c r="E37" s="117"/>
      <c r="F37" s="11" t="s">
        <v>180</v>
      </c>
      <c r="G37" s="117"/>
      <c r="H37" s="11"/>
      <c r="I37" s="117"/>
      <c r="J37" s="11"/>
      <c r="K37" s="117"/>
      <c r="L37" s="11"/>
      <c r="M37" s="118"/>
    </row>
    <row r="38" spans="1:13">
      <c r="A38" s="442"/>
      <c r="B38" s="119"/>
      <c r="C38" s="6"/>
      <c r="D38" s="121"/>
      <c r="E38" s="10"/>
      <c r="F38" s="444">
        <v>300000</v>
      </c>
      <c r="G38" s="445"/>
      <c r="H38" s="446"/>
      <c r="I38" s="446"/>
      <c r="J38" s="11"/>
      <c r="K38" s="117"/>
      <c r="L38" s="11"/>
      <c r="M38" s="118"/>
    </row>
    <row r="39" spans="1:13" ht="18" customHeight="1">
      <c r="A39" s="442"/>
      <c r="B39" s="426" t="s">
        <v>173</v>
      </c>
      <c r="C39" s="56"/>
      <c r="D39" s="56"/>
      <c r="E39" s="56"/>
      <c r="F39" s="56"/>
      <c r="G39" s="56"/>
      <c r="H39" s="56"/>
      <c r="I39" s="56"/>
      <c r="J39" s="56"/>
      <c r="K39" s="56"/>
      <c r="M39" s="65"/>
    </row>
    <row r="40" spans="1:13">
      <c r="A40" s="442"/>
      <c r="B40" s="427"/>
      <c r="D40" s="57" t="s">
        <v>174</v>
      </c>
      <c r="E40" s="58" t="s">
        <v>107</v>
      </c>
      <c r="F40" s="447" t="s">
        <v>181</v>
      </c>
      <c r="G40" s="420"/>
      <c r="H40" s="7"/>
      <c r="I40" s="77" t="s">
        <v>127</v>
      </c>
      <c r="J40" s="59"/>
      <c r="K40" s="59"/>
      <c r="M40" s="65"/>
    </row>
    <row r="41" spans="1:13">
      <c r="A41" s="442"/>
      <c r="B41" s="427"/>
      <c r="D41" s="60"/>
      <c r="E41" s="32" t="s">
        <v>233</v>
      </c>
      <c r="F41" s="447"/>
      <c r="G41" s="421"/>
      <c r="H41" s="38"/>
      <c r="I41" s="422"/>
      <c r="J41" s="422"/>
      <c r="K41" s="61"/>
      <c r="M41" s="65"/>
    </row>
    <row r="42" spans="1:13">
      <c r="A42" s="442"/>
      <c r="B42" s="428"/>
      <c r="C42" s="62"/>
      <c r="D42" s="62"/>
      <c r="E42" s="62"/>
      <c r="F42" s="62"/>
      <c r="G42" s="62"/>
      <c r="H42" s="62"/>
      <c r="I42" s="62"/>
      <c r="J42" s="62"/>
      <c r="K42" s="62"/>
      <c r="M42" s="65"/>
    </row>
    <row r="43" spans="1:13">
      <c r="A43" s="442"/>
      <c r="B43" s="69" t="s">
        <v>140</v>
      </c>
      <c r="C43" s="415" t="s">
        <v>363</v>
      </c>
      <c r="D43" s="416"/>
      <c r="E43" s="416"/>
      <c r="F43" s="416"/>
      <c r="G43" s="416"/>
      <c r="H43" s="416"/>
      <c r="I43" s="416"/>
      <c r="J43" s="416"/>
      <c r="K43" s="416"/>
      <c r="L43" s="416"/>
      <c r="M43" s="417"/>
    </row>
    <row r="44" spans="1:13" ht="15.65" customHeight="1">
      <c r="A44" s="442"/>
      <c r="B44" s="69" t="s">
        <v>141</v>
      </c>
      <c r="C44" s="415" t="s">
        <v>206</v>
      </c>
      <c r="D44" s="416"/>
      <c r="E44" s="416"/>
      <c r="F44" s="416"/>
      <c r="G44" s="416"/>
      <c r="H44" s="416"/>
      <c r="I44" s="416"/>
      <c r="J44" s="416"/>
      <c r="K44" s="416"/>
      <c r="L44" s="416"/>
      <c r="M44" s="417"/>
    </row>
    <row r="45" spans="1:13">
      <c r="A45" s="442"/>
      <c r="B45" s="69" t="s">
        <v>142</v>
      </c>
      <c r="C45" s="143">
        <v>0</v>
      </c>
      <c r="D45" s="13"/>
      <c r="E45" s="13"/>
      <c r="F45" s="13"/>
      <c r="G45" s="13"/>
      <c r="H45" s="13"/>
      <c r="I45" s="13"/>
      <c r="J45" s="13"/>
      <c r="K45" s="13"/>
      <c r="L45" s="13"/>
      <c r="M45" s="14"/>
    </row>
    <row r="46" spans="1:13">
      <c r="A46" s="443"/>
      <c r="B46" s="69" t="s">
        <v>143</v>
      </c>
      <c r="C46" s="143">
        <v>2018</v>
      </c>
      <c r="D46" s="13"/>
      <c r="E46" s="13"/>
      <c r="F46" s="13"/>
      <c r="G46" s="13"/>
      <c r="H46" s="13"/>
      <c r="I46" s="13"/>
      <c r="J46" s="13"/>
      <c r="K46" s="13"/>
      <c r="L46" s="13"/>
      <c r="M46" s="14"/>
    </row>
    <row r="47" spans="1:13" ht="15.75" customHeight="1">
      <c r="A47" s="435" t="s">
        <v>185</v>
      </c>
      <c r="B47" s="70" t="s">
        <v>144</v>
      </c>
      <c r="C47" s="438" t="s">
        <v>264</v>
      </c>
      <c r="D47" s="438"/>
      <c r="E47" s="438"/>
      <c r="F47" s="438"/>
      <c r="G47" s="438"/>
      <c r="H47" s="438"/>
      <c r="I47" s="438"/>
      <c r="J47" s="438"/>
      <c r="K47" s="438"/>
      <c r="L47" s="438"/>
      <c r="M47" s="439"/>
    </row>
    <row r="48" spans="1:13">
      <c r="A48" s="436"/>
      <c r="B48" s="70" t="s">
        <v>145</v>
      </c>
      <c r="C48" s="438" t="s">
        <v>219</v>
      </c>
      <c r="D48" s="438"/>
      <c r="E48" s="438"/>
      <c r="F48" s="438"/>
      <c r="G48" s="438"/>
      <c r="H48" s="438"/>
      <c r="I48" s="438"/>
      <c r="J48" s="438"/>
      <c r="K48" s="438"/>
      <c r="L48" s="438"/>
      <c r="M48" s="439"/>
    </row>
    <row r="49" spans="1:13">
      <c r="A49" s="436"/>
      <c r="B49" s="70" t="s">
        <v>146</v>
      </c>
      <c r="C49" s="418" t="s">
        <v>265</v>
      </c>
      <c r="D49" s="419"/>
      <c r="E49" s="419"/>
      <c r="F49" s="419"/>
      <c r="G49" s="419"/>
      <c r="H49" s="419"/>
      <c r="I49" s="419"/>
      <c r="J49" s="419"/>
      <c r="K49" s="419"/>
      <c r="L49" s="419"/>
      <c r="M49" s="419"/>
    </row>
    <row r="50" spans="1:13" ht="15.75" customHeight="1">
      <c r="A50" s="436"/>
      <c r="B50" s="71" t="s">
        <v>147</v>
      </c>
      <c r="C50" s="438" t="s">
        <v>206</v>
      </c>
      <c r="D50" s="438"/>
      <c r="E50" s="438"/>
      <c r="F50" s="438"/>
      <c r="G50" s="438"/>
      <c r="H50" s="438"/>
      <c r="I50" s="438"/>
      <c r="J50" s="438"/>
      <c r="K50" s="438"/>
      <c r="L50" s="438"/>
      <c r="M50" s="439"/>
    </row>
    <row r="51" spans="1:13" ht="15.75" customHeight="1">
      <c r="A51" s="436"/>
      <c r="B51" s="70" t="s">
        <v>148</v>
      </c>
      <c r="C51" s="440" t="s">
        <v>208</v>
      </c>
      <c r="D51" s="438"/>
      <c r="E51" s="438"/>
      <c r="F51" s="438"/>
      <c r="G51" s="438"/>
      <c r="H51" s="438"/>
      <c r="I51" s="438"/>
      <c r="J51" s="438"/>
      <c r="K51" s="438"/>
      <c r="L51" s="438"/>
      <c r="M51" s="439"/>
    </row>
    <row r="52" spans="1:13" ht="16" thickBot="1">
      <c r="A52" s="437"/>
      <c r="B52" s="70" t="s">
        <v>149</v>
      </c>
      <c r="C52" s="438" t="s">
        <v>266</v>
      </c>
      <c r="D52" s="438"/>
      <c r="E52" s="438"/>
      <c r="F52" s="438"/>
      <c r="G52" s="438"/>
      <c r="H52" s="438"/>
      <c r="I52" s="438"/>
      <c r="J52" s="438"/>
      <c r="K52" s="438"/>
      <c r="L52" s="438"/>
      <c r="M52" s="439"/>
    </row>
    <row r="53" spans="1:13" ht="15.75" customHeight="1">
      <c r="A53" s="435" t="s">
        <v>191</v>
      </c>
      <c r="B53" s="72" t="s">
        <v>177</v>
      </c>
      <c r="C53" s="438" t="s">
        <v>1499</v>
      </c>
      <c r="D53" s="438"/>
      <c r="E53" s="438"/>
      <c r="F53" s="438"/>
      <c r="G53" s="438"/>
      <c r="H53" s="438"/>
      <c r="I53" s="438"/>
      <c r="J53" s="438"/>
      <c r="K53" s="438"/>
      <c r="L53" s="438"/>
      <c r="M53" s="439"/>
    </row>
    <row r="54" spans="1:13" ht="30" customHeight="1">
      <c r="A54" s="436"/>
      <c r="B54" s="72" t="s">
        <v>178</v>
      </c>
      <c r="C54" s="438" t="s">
        <v>576</v>
      </c>
      <c r="D54" s="438"/>
      <c r="E54" s="438"/>
      <c r="F54" s="438"/>
      <c r="G54" s="438"/>
      <c r="H54" s="438"/>
      <c r="I54" s="438"/>
      <c r="J54" s="438"/>
      <c r="K54" s="438"/>
      <c r="L54" s="438"/>
      <c r="M54" s="439"/>
    </row>
    <row r="55" spans="1:13" ht="30" customHeight="1" thickBot="1">
      <c r="A55" s="436"/>
      <c r="B55" s="73" t="s">
        <v>6</v>
      </c>
      <c r="C55" s="438" t="s">
        <v>265</v>
      </c>
      <c r="D55" s="438"/>
      <c r="E55" s="438"/>
      <c r="F55" s="438"/>
      <c r="G55" s="438"/>
      <c r="H55" s="438"/>
      <c r="I55" s="438"/>
      <c r="J55" s="438"/>
      <c r="K55" s="438"/>
      <c r="L55" s="438"/>
      <c r="M55" s="439"/>
    </row>
    <row r="56" spans="1:13" ht="16" thickBot="1">
      <c r="A56" s="87" t="s">
        <v>150</v>
      </c>
      <c r="B56" s="74"/>
      <c r="C56" s="448" t="s">
        <v>151</v>
      </c>
      <c r="D56" s="449"/>
      <c r="E56" s="449"/>
      <c r="F56" s="449"/>
      <c r="G56" s="449"/>
      <c r="H56" s="449"/>
      <c r="I56" s="449"/>
      <c r="J56" s="449"/>
      <c r="K56" s="449"/>
      <c r="L56" s="449"/>
      <c r="M56" s="450"/>
    </row>
  </sheetData>
  <mergeCells count="39">
    <mergeCell ref="B39:B42"/>
    <mergeCell ref="F40:F41"/>
    <mergeCell ref="G40:G41"/>
    <mergeCell ref="I41:J41"/>
    <mergeCell ref="A2:A11"/>
    <mergeCell ref="C2:M2"/>
    <mergeCell ref="C3:M3"/>
    <mergeCell ref="B8:B10"/>
    <mergeCell ref="C9:D9"/>
    <mergeCell ref="F9:G9"/>
    <mergeCell ref="I9:J9"/>
    <mergeCell ref="L9:M9"/>
    <mergeCell ref="C10:D10"/>
    <mergeCell ref="F10:G10"/>
    <mergeCell ref="I10:J10"/>
    <mergeCell ref="L10:M10"/>
    <mergeCell ref="C11:M11"/>
    <mergeCell ref="F4:G4"/>
    <mergeCell ref="C43:M43"/>
    <mergeCell ref="C44:M44"/>
    <mergeCell ref="A47:A52"/>
    <mergeCell ref="C47:M47"/>
    <mergeCell ref="C48:M48"/>
    <mergeCell ref="C49:M49"/>
    <mergeCell ref="C50:M50"/>
    <mergeCell ref="C51:M51"/>
    <mergeCell ref="C52:M52"/>
    <mergeCell ref="A12:A46"/>
    <mergeCell ref="B13:B19"/>
    <mergeCell ref="B20:B23"/>
    <mergeCell ref="J25:L25"/>
    <mergeCell ref="B27:B29"/>
    <mergeCell ref="F38:G38"/>
    <mergeCell ref="H38:I38"/>
    <mergeCell ref="A53:A55"/>
    <mergeCell ref="C53:M53"/>
    <mergeCell ref="C54:M54"/>
    <mergeCell ref="C55:M55"/>
    <mergeCell ref="C56:M56"/>
  </mergeCells>
  <dataValidations count="4">
    <dataValidation allowBlank="1" showInputMessage="1" showErrorMessage="1" prompt="Seleccione de la lista desplegable" sqref="H7 B7 B4"/>
    <dataValidation allowBlank="1" showInputMessage="1" showErrorMessage="1" prompt="Selecciones de la lista desplegable" sqref="B12"/>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51" r:id="rId1"/>
  </hyperlinks>
  <pageMargins left="0.7" right="0.7" top="0.75" bottom="0.75" header="0.3" footer="0.3"/>
  <pageSetup paperSize="9" orientation="portrait"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42"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394</v>
      </c>
      <c r="C1" s="89"/>
      <c r="D1" s="89"/>
      <c r="E1" s="89"/>
      <c r="F1" s="89"/>
      <c r="G1" s="89"/>
      <c r="H1" s="89"/>
      <c r="I1" s="89"/>
      <c r="J1" s="89"/>
      <c r="K1" s="89"/>
      <c r="L1" s="89"/>
      <c r="M1" s="90"/>
    </row>
    <row r="2" spans="1:13" ht="23.5" customHeight="1">
      <c r="A2" s="457" t="s">
        <v>152</v>
      </c>
      <c r="B2" s="68" t="s">
        <v>113</v>
      </c>
      <c r="C2" s="432" t="str">
        <f>'Plan de acción'!AB54</f>
        <v>Evaluaciones de cumplimiento de los acuerdos de nivel de servicio</v>
      </c>
      <c r="D2" s="433"/>
      <c r="E2" s="433"/>
      <c r="F2" s="433"/>
      <c r="G2" s="433"/>
      <c r="H2" s="433"/>
      <c r="I2" s="433"/>
      <c r="J2" s="433"/>
      <c r="K2" s="433"/>
      <c r="L2" s="433"/>
      <c r="M2" s="434"/>
    </row>
    <row r="3" spans="1:13" ht="40" customHeight="1">
      <c r="A3" s="458"/>
      <c r="B3" s="69" t="s">
        <v>231</v>
      </c>
      <c r="C3" s="460" t="s">
        <v>1448</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1447</v>
      </c>
      <c r="D11" s="464"/>
      <c r="E11" s="464"/>
      <c r="F11" s="464"/>
      <c r="G11" s="464"/>
      <c r="H11" s="464"/>
      <c r="I11" s="464"/>
      <c r="J11" s="464"/>
      <c r="K11" s="464"/>
      <c r="L11" s="464"/>
      <c r="M11" s="465"/>
    </row>
    <row r="12" spans="1:13" ht="75.650000000000006" customHeight="1">
      <c r="A12" s="458"/>
      <c r="B12" s="69" t="s">
        <v>229</v>
      </c>
      <c r="C12" s="466" t="s">
        <v>357</v>
      </c>
      <c r="D12" s="430"/>
      <c r="E12" s="430"/>
      <c r="F12" s="430"/>
      <c r="G12" s="430"/>
      <c r="H12" s="430"/>
      <c r="I12" s="430"/>
      <c r="J12" s="430"/>
      <c r="K12" s="430"/>
      <c r="L12" s="430"/>
      <c r="M12" s="467"/>
    </row>
    <row r="13" spans="1:13" ht="124">
      <c r="A13" s="459"/>
      <c r="B13" s="302" t="s">
        <v>1763</v>
      </c>
      <c r="C13" s="304" t="str">
        <f>'Plan de acción'!AD54</f>
        <v>16. Paz, Justicia e Instituciones Sólidas</v>
      </c>
      <c r="D13" s="37"/>
      <c r="E13" s="306" t="s">
        <v>1535</v>
      </c>
      <c r="F13" s="38" t="str">
        <f>'Plan de acción'!AE54</f>
        <v>16.6 Crear a todos los niveles instituciones eficaces y transparentes que rindan cuentas</v>
      </c>
      <c r="G13" s="38"/>
      <c r="H13" s="38"/>
      <c r="I13" s="38"/>
      <c r="J13" s="38"/>
      <c r="K13" s="38"/>
      <c r="M13" s="65"/>
    </row>
    <row r="14" spans="1:13">
      <c r="A14" s="451" t="s">
        <v>114</v>
      </c>
      <c r="B14" s="69" t="s">
        <v>1613</v>
      </c>
      <c r="C14" s="124" t="str">
        <f>'Plan de acción'!AF54</f>
        <v>No Aplica</v>
      </c>
      <c r="D14" s="80"/>
      <c r="E14" s="80"/>
      <c r="F14" s="80"/>
      <c r="G14" s="80"/>
      <c r="H14" s="80"/>
      <c r="I14" s="80"/>
      <c r="J14" s="80"/>
      <c r="K14" s="80"/>
      <c r="M14" s="65"/>
    </row>
    <row r="15" spans="1:13" ht="49" customHeight="1">
      <c r="A15" s="452"/>
      <c r="B15" s="69" t="s">
        <v>115</v>
      </c>
      <c r="C15" s="453" t="str">
        <f>'Plan de acción'!AC54</f>
        <v>Sumatoria de evaluaciones de cumplimiento de los acuerdos de nivel de servicio</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356</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2018</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56</v>
      </c>
      <c r="E34" s="10"/>
      <c r="F34" s="102">
        <v>56</v>
      </c>
      <c r="G34" s="10"/>
      <c r="H34" s="102">
        <v>56</v>
      </c>
      <c r="I34" s="10"/>
      <c r="J34" s="102">
        <v>56</v>
      </c>
      <c r="L34" s="102">
        <v>56</v>
      </c>
      <c r="M34" s="118"/>
    </row>
    <row r="35" spans="1:13">
      <c r="A35" s="452"/>
      <c r="B35" s="427"/>
      <c r="C35" s="6"/>
      <c r="D35" s="7">
        <v>2024</v>
      </c>
      <c r="E35" s="7"/>
      <c r="F35" s="8">
        <v>2025</v>
      </c>
      <c r="G35" s="8"/>
      <c r="H35" s="8">
        <v>2026</v>
      </c>
      <c r="I35" s="7"/>
      <c r="J35" s="7">
        <v>2027</v>
      </c>
      <c r="L35" s="7">
        <v>2028</v>
      </c>
      <c r="M35" s="27"/>
    </row>
    <row r="36" spans="1:13">
      <c r="A36" s="452"/>
      <c r="B36" s="427"/>
      <c r="C36" s="6"/>
      <c r="D36" s="102">
        <v>56</v>
      </c>
      <c r="E36" s="10"/>
      <c r="F36" s="102">
        <v>56</v>
      </c>
      <c r="G36" s="10"/>
      <c r="H36" s="102">
        <v>56</v>
      </c>
      <c r="I36" s="10"/>
      <c r="J36" s="102">
        <v>56</v>
      </c>
      <c r="L36" s="102">
        <v>56</v>
      </c>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56</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350</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2018</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4" zoomScale="110" zoomScaleNormal="110" workbookViewId="0">
      <selection activeCell="C12" sqref="C12:M12"/>
    </sheetView>
  </sheetViews>
  <sheetFormatPr baseColWidth="10" defaultColWidth="11.453125" defaultRowHeight="15.5"/>
  <cols>
    <col min="1" max="1" width="14.26953125" style="171" customWidth="1"/>
    <col min="2" max="2" width="109.81640625" style="12" customWidth="1"/>
    <col min="3" max="16384" width="11.453125" style="12"/>
  </cols>
  <sheetData>
    <row r="1" spans="1:2">
      <c r="A1" s="404" t="s">
        <v>1145</v>
      </c>
      <c r="B1" s="404"/>
    </row>
    <row r="2" spans="1:2" ht="16" thickBot="1">
      <c r="A2" s="172"/>
      <c r="B2" s="173" t="s">
        <v>1146</v>
      </c>
    </row>
    <row r="3" spans="1:2" ht="16.5" thickTop="1" thickBot="1">
      <c r="A3" s="164" t="s">
        <v>1114</v>
      </c>
      <c r="B3" s="165" t="s">
        <v>1115</v>
      </c>
    </row>
    <row r="4" spans="1:2" ht="47" thickTop="1">
      <c r="A4" s="405" t="s">
        <v>1116</v>
      </c>
      <c r="B4" s="166" t="s">
        <v>1147</v>
      </c>
    </row>
    <row r="5" spans="1:2" ht="46.5">
      <c r="A5" s="406"/>
      <c r="B5" s="167" t="s">
        <v>1148</v>
      </c>
    </row>
    <row r="6" spans="1:2" ht="62">
      <c r="A6" s="406"/>
      <c r="B6" s="174" t="s">
        <v>1149</v>
      </c>
    </row>
    <row r="7" spans="1:2" ht="31">
      <c r="A7" s="406"/>
      <c r="B7" s="168" t="s">
        <v>1150</v>
      </c>
    </row>
    <row r="8" spans="1:2" ht="31">
      <c r="A8" s="406"/>
      <c r="B8" s="168" t="s">
        <v>1151</v>
      </c>
    </row>
    <row r="9" spans="1:2" ht="77.5">
      <c r="A9" s="406"/>
      <c r="B9" s="168" t="s">
        <v>1152</v>
      </c>
    </row>
    <row r="10" spans="1:2" ht="31">
      <c r="A10" s="406"/>
      <c r="B10" s="168" t="s">
        <v>1153</v>
      </c>
    </row>
    <row r="11" spans="1:2" ht="31">
      <c r="A11" s="407"/>
      <c r="B11" s="167" t="s">
        <v>1154</v>
      </c>
    </row>
    <row r="12" spans="1:2">
      <c r="A12" s="408" t="s">
        <v>114</v>
      </c>
      <c r="B12" s="168" t="s">
        <v>1155</v>
      </c>
    </row>
    <row r="13" spans="1:2">
      <c r="A13" s="406"/>
      <c r="B13" s="168" t="s">
        <v>1156</v>
      </c>
    </row>
    <row r="14" spans="1:2">
      <c r="A14" s="406"/>
      <c r="B14" s="168" t="s">
        <v>1157</v>
      </c>
    </row>
    <row r="15" spans="1:2" ht="93">
      <c r="A15" s="406"/>
      <c r="B15" s="168" t="s">
        <v>1158</v>
      </c>
    </row>
    <row r="16" spans="1:2">
      <c r="A16" s="406"/>
      <c r="B16" s="168" t="s">
        <v>1159</v>
      </c>
    </row>
    <row r="17" spans="1:2" ht="93">
      <c r="A17" s="406"/>
      <c r="B17" s="168" t="s">
        <v>1160</v>
      </c>
    </row>
    <row r="18" spans="1:2" ht="31">
      <c r="A18" s="406"/>
      <c r="B18" s="168" t="s">
        <v>1161</v>
      </c>
    </row>
    <row r="19" spans="1:2" ht="31">
      <c r="A19" s="406"/>
      <c r="B19" s="168" t="s">
        <v>1162</v>
      </c>
    </row>
    <row r="20" spans="1:2" ht="31">
      <c r="A20" s="406"/>
      <c r="B20" s="168" t="s">
        <v>1163</v>
      </c>
    </row>
    <row r="21" spans="1:2">
      <c r="A21" s="406"/>
      <c r="B21" s="168" t="s">
        <v>1164</v>
      </c>
    </row>
    <row r="22" spans="1:2">
      <c r="A22" s="406"/>
      <c r="B22" s="168" t="s">
        <v>1165</v>
      </c>
    </row>
    <row r="23" spans="1:2" ht="31">
      <c r="A23" s="407"/>
      <c r="B23" s="168" t="s">
        <v>1166</v>
      </c>
    </row>
    <row r="24" spans="1:2" ht="46.5">
      <c r="A24" s="170" t="s">
        <v>185</v>
      </c>
      <c r="B24" s="168" t="s">
        <v>1167</v>
      </c>
    </row>
    <row r="25" spans="1:2" ht="62">
      <c r="A25" s="170" t="s">
        <v>1168</v>
      </c>
      <c r="B25" s="168" t="s">
        <v>1169</v>
      </c>
    </row>
    <row r="26" spans="1:2" ht="31">
      <c r="A26" s="170" t="s">
        <v>150</v>
      </c>
      <c r="B26" s="175" t="s">
        <v>1170</v>
      </c>
    </row>
  </sheetData>
  <mergeCells count="3">
    <mergeCell ref="A1:B1"/>
    <mergeCell ref="A4:A11"/>
    <mergeCell ref="A12:A2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41"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395</v>
      </c>
      <c r="C1" s="89"/>
      <c r="D1" s="89"/>
      <c r="E1" s="89"/>
      <c r="F1" s="89"/>
      <c r="G1" s="89"/>
      <c r="H1" s="89"/>
      <c r="I1" s="89"/>
      <c r="J1" s="89"/>
      <c r="K1" s="89"/>
      <c r="L1" s="89"/>
      <c r="M1" s="90"/>
    </row>
    <row r="2" spans="1:13" ht="23.5" customHeight="1">
      <c r="A2" s="457" t="s">
        <v>152</v>
      </c>
      <c r="B2" s="68" t="s">
        <v>113</v>
      </c>
      <c r="C2" s="432" t="str">
        <f>'Plan de acción'!AB55</f>
        <v>Número de Informes de satisfacción de la ciudadanía respecto a la calidad del servicio recibido</v>
      </c>
      <c r="D2" s="433"/>
      <c r="E2" s="433"/>
      <c r="F2" s="433"/>
      <c r="G2" s="433"/>
      <c r="H2" s="433"/>
      <c r="I2" s="433"/>
      <c r="J2" s="433"/>
      <c r="K2" s="433"/>
      <c r="L2" s="433"/>
      <c r="M2" s="434"/>
    </row>
    <row r="3" spans="1:13" ht="40" customHeight="1">
      <c r="A3" s="458"/>
      <c r="B3" s="69" t="s">
        <v>231</v>
      </c>
      <c r="C3" s="460" t="s">
        <v>1449</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1264</v>
      </c>
      <c r="D11" s="464"/>
      <c r="E11" s="464"/>
      <c r="F11" s="464"/>
      <c r="G11" s="464"/>
      <c r="H11" s="464"/>
      <c r="I11" s="464"/>
      <c r="J11" s="464"/>
      <c r="K11" s="464"/>
      <c r="L11" s="464"/>
      <c r="M11" s="465"/>
    </row>
    <row r="12" spans="1:13" ht="75.650000000000006" customHeight="1">
      <c r="A12" s="458"/>
      <c r="B12" s="69" t="s">
        <v>229</v>
      </c>
      <c r="C12" s="466" t="s">
        <v>357</v>
      </c>
      <c r="D12" s="430"/>
      <c r="E12" s="430"/>
      <c r="F12" s="430"/>
      <c r="G12" s="430"/>
      <c r="H12" s="430"/>
      <c r="I12" s="430"/>
      <c r="J12" s="430"/>
      <c r="K12" s="430"/>
      <c r="L12" s="430"/>
      <c r="M12" s="467"/>
    </row>
    <row r="13" spans="1:13" ht="124">
      <c r="A13" s="459"/>
      <c r="B13" s="302" t="s">
        <v>1763</v>
      </c>
      <c r="C13" s="304" t="str">
        <f>'Plan de acción'!AD55</f>
        <v>16. Paz, Justicia e Instituciones Sólidas</v>
      </c>
      <c r="D13" s="37"/>
      <c r="E13" s="306" t="s">
        <v>1535</v>
      </c>
      <c r="F13" s="38" t="str">
        <f>'Plan de acción'!AE55</f>
        <v>16.6 Crear a todos los niveles instituciones eficaces y transparentes que rindan cuentas</v>
      </c>
      <c r="G13" s="38"/>
      <c r="H13" s="38"/>
      <c r="I13" s="38"/>
      <c r="J13" s="38"/>
      <c r="K13" s="38"/>
      <c r="M13" s="65"/>
    </row>
    <row r="14" spans="1:13">
      <c r="A14" s="451" t="s">
        <v>114</v>
      </c>
      <c r="B14" s="69" t="s">
        <v>1613</v>
      </c>
      <c r="C14" s="124" t="str">
        <f>'Plan de acción'!AF55</f>
        <v>Territorial</v>
      </c>
      <c r="D14" s="80"/>
      <c r="E14" s="80"/>
      <c r="F14" s="80"/>
      <c r="G14" s="80"/>
      <c r="H14" s="80"/>
      <c r="I14" s="80"/>
      <c r="J14" s="80"/>
      <c r="K14" s="80"/>
      <c r="M14" s="65"/>
    </row>
    <row r="15" spans="1:13" ht="49" customHeight="1">
      <c r="A15" s="452"/>
      <c r="B15" s="69" t="s">
        <v>115</v>
      </c>
      <c r="C15" s="453" t="str">
        <f>'Plan de acción'!AC55</f>
        <v>Sumatoria de informes  de la satisfacción de la ciudadanía respecto a la calidad del servicio recibido</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358</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2018</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v>
      </c>
      <c r="E34" s="10"/>
      <c r="F34" s="102">
        <v>1</v>
      </c>
      <c r="G34" s="10"/>
      <c r="H34" s="102">
        <v>1</v>
      </c>
      <c r="I34" s="10"/>
      <c r="J34" s="102">
        <v>1</v>
      </c>
      <c r="L34" s="102">
        <v>1</v>
      </c>
      <c r="M34" s="118"/>
    </row>
    <row r="35" spans="1:13">
      <c r="A35" s="452"/>
      <c r="B35" s="427"/>
      <c r="C35" s="6"/>
      <c r="D35" s="7">
        <v>2024</v>
      </c>
      <c r="E35" s="7"/>
      <c r="F35" s="8">
        <v>2025</v>
      </c>
      <c r="G35" s="8"/>
      <c r="H35" s="8">
        <v>2026</v>
      </c>
      <c r="I35" s="7"/>
      <c r="J35" s="7">
        <v>2027</v>
      </c>
      <c r="L35" s="7">
        <v>2028</v>
      </c>
      <c r="M35" s="27"/>
    </row>
    <row r="36" spans="1:13">
      <c r="A36" s="452"/>
      <c r="B36" s="427"/>
      <c r="C36" s="6"/>
      <c r="D36" s="102">
        <v>1</v>
      </c>
      <c r="E36" s="10"/>
      <c r="F36" s="102">
        <v>1</v>
      </c>
      <c r="G36" s="10"/>
      <c r="H36" s="102">
        <v>1</v>
      </c>
      <c r="I36" s="10"/>
      <c r="J36" s="102">
        <v>1</v>
      </c>
      <c r="L36" s="102">
        <v>1</v>
      </c>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t="s">
        <v>1461</v>
      </c>
      <c r="H43" s="7"/>
      <c r="I43" s="77" t="s">
        <v>127</v>
      </c>
      <c r="J43" s="59"/>
      <c r="K43" s="59"/>
      <c r="M43" s="65"/>
    </row>
    <row r="44" spans="1:13">
      <c r="A44" s="452"/>
      <c r="B44" s="427"/>
      <c r="D44" s="60" t="s">
        <v>233</v>
      </c>
      <c r="E44" s="32"/>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359</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2018</v>
      </c>
      <c r="D49" s="433"/>
      <c r="E49" s="433"/>
      <c r="F49" s="433"/>
      <c r="G49" s="433"/>
      <c r="H49" s="433"/>
      <c r="I49" s="433"/>
      <c r="J49" s="433"/>
      <c r="K49" s="433"/>
      <c r="L49" s="433"/>
      <c r="M49" s="434"/>
    </row>
    <row r="50" spans="1:13" ht="15.75" customHeight="1">
      <c r="A50" s="435" t="s">
        <v>185</v>
      </c>
      <c r="B50" s="70" t="s">
        <v>144</v>
      </c>
      <c r="C50" s="438" t="s">
        <v>248</v>
      </c>
      <c r="D50" s="438"/>
      <c r="E50" s="438"/>
      <c r="F50" s="438"/>
      <c r="G50" s="438"/>
      <c r="H50" s="438"/>
      <c r="I50" s="438"/>
      <c r="J50" s="438"/>
      <c r="K50" s="438"/>
      <c r="L50" s="438"/>
      <c r="M50" s="439"/>
    </row>
    <row r="51" spans="1:13" ht="15.65" customHeight="1">
      <c r="A51" s="436"/>
      <c r="B51" s="70" t="s">
        <v>145</v>
      </c>
      <c r="C51" s="438" t="s">
        <v>246</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209</v>
      </c>
      <c r="D53" s="438"/>
      <c r="E53" s="438"/>
      <c r="F53" s="438"/>
      <c r="G53" s="438"/>
      <c r="H53" s="438"/>
      <c r="I53" s="438"/>
      <c r="J53" s="438"/>
      <c r="K53" s="438"/>
      <c r="L53" s="438"/>
      <c r="M53" s="439"/>
    </row>
    <row r="54" spans="1:13" ht="15.75" customHeight="1">
      <c r="A54" s="436"/>
      <c r="B54" s="70" t="s">
        <v>148</v>
      </c>
      <c r="C54" s="440" t="s">
        <v>210</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37" zoomScale="80" zoomScaleNormal="80" workbookViewId="0">
      <selection activeCell="C50" sqref="C50:M55"/>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360</v>
      </c>
      <c r="C1" s="89"/>
      <c r="D1" s="89"/>
      <c r="E1" s="89"/>
      <c r="F1" s="89"/>
      <c r="G1" s="89"/>
      <c r="H1" s="89"/>
      <c r="I1" s="89"/>
      <c r="J1" s="89"/>
      <c r="K1" s="89"/>
      <c r="L1" s="89"/>
      <c r="M1" s="90"/>
    </row>
    <row r="2" spans="1:13" ht="23.5" customHeight="1">
      <c r="A2" s="457" t="s">
        <v>152</v>
      </c>
      <c r="B2" s="68" t="s">
        <v>113</v>
      </c>
      <c r="C2" s="432" t="str">
        <f>'Plan de acción'!AB56</f>
        <v>Diseño de modelo de gestión del conocimiento en servicio a la ciudadanía</v>
      </c>
      <c r="D2" s="433"/>
      <c r="E2" s="433"/>
      <c r="F2" s="433"/>
      <c r="G2" s="433"/>
      <c r="H2" s="433"/>
      <c r="I2" s="433"/>
      <c r="J2" s="433"/>
      <c r="K2" s="433"/>
      <c r="L2" s="433"/>
      <c r="M2" s="434"/>
    </row>
    <row r="3" spans="1:13" ht="40" customHeight="1">
      <c r="A3" s="458"/>
      <c r="B3" s="69" t="s">
        <v>231</v>
      </c>
      <c r="C3" s="460" t="s">
        <v>1450</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71" t="s">
        <v>1497</v>
      </c>
      <c r="D11" s="472"/>
      <c r="E11" s="472"/>
      <c r="F11" s="472"/>
      <c r="G11" s="472"/>
      <c r="H11" s="472"/>
      <c r="I11" s="472"/>
      <c r="J11" s="472"/>
      <c r="K11" s="472"/>
      <c r="L11" s="472"/>
      <c r="M11" s="473"/>
    </row>
    <row r="12" spans="1:13" ht="75.650000000000006" customHeight="1">
      <c r="A12" s="458"/>
      <c r="B12" s="69" t="s">
        <v>229</v>
      </c>
      <c r="C12" s="466" t="s">
        <v>1498</v>
      </c>
      <c r="D12" s="430"/>
      <c r="E12" s="430"/>
      <c r="F12" s="430"/>
      <c r="G12" s="430"/>
      <c r="H12" s="430"/>
      <c r="I12" s="430"/>
      <c r="J12" s="430"/>
      <c r="K12" s="430"/>
      <c r="L12" s="430"/>
      <c r="M12" s="467"/>
    </row>
    <row r="13" spans="1:13" ht="124">
      <c r="A13" s="459"/>
      <c r="B13" s="302" t="s">
        <v>1763</v>
      </c>
      <c r="C13" s="304" t="str">
        <f>'Plan de acción'!AD56</f>
        <v>16. Paz, Justicia e Instituciones Sólidas</v>
      </c>
      <c r="D13" s="37"/>
      <c r="E13" s="306" t="s">
        <v>1535</v>
      </c>
      <c r="F13" s="38" t="str">
        <f>'Plan de acción'!AE56</f>
        <v>16.6 Crear a todos los niveles instituciones eficaces y transparentes que rindan cuentas</v>
      </c>
      <c r="G13" s="38"/>
      <c r="H13" s="38"/>
      <c r="I13" s="38"/>
      <c r="J13" s="38"/>
      <c r="K13" s="38"/>
      <c r="M13" s="65"/>
    </row>
    <row r="14" spans="1:13">
      <c r="A14" s="451" t="s">
        <v>114</v>
      </c>
      <c r="B14" s="69" t="s">
        <v>1613</v>
      </c>
      <c r="C14" s="124" t="str">
        <f>'Plan de acción'!AF56</f>
        <v>Diferencial;
Género</v>
      </c>
      <c r="D14" s="80"/>
      <c r="E14" s="80"/>
      <c r="F14" s="80"/>
      <c r="G14" s="80"/>
      <c r="H14" s="80"/>
      <c r="I14" s="80"/>
      <c r="J14" s="80"/>
      <c r="K14" s="80"/>
      <c r="M14" s="65"/>
    </row>
    <row r="15" spans="1:13" ht="49" customHeight="1">
      <c r="A15" s="452"/>
      <c r="B15" s="69" t="s">
        <v>115</v>
      </c>
      <c r="C15" s="453" t="str">
        <f>'Plan de acción'!AC56</f>
        <v>(Sumatoria de fases de diseño de modelo de gestión de conocimiento en servicio a la ciudadanía realizadas / Sumatoria de fases de diseño de modelo de gestión de conocimiento en servicio a la ciudadanía planeadas) x 100</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361</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332</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100</v>
      </c>
      <c r="E34" s="10"/>
      <c r="F34" s="102"/>
      <c r="G34" s="10"/>
      <c r="H34" s="102"/>
      <c r="I34" s="10"/>
      <c r="J34" s="102"/>
      <c r="L34" s="102"/>
      <c r="M34" s="118"/>
    </row>
    <row r="35" spans="1:13">
      <c r="A35" s="452"/>
      <c r="B35" s="427"/>
      <c r="C35" s="6"/>
      <c r="D35" s="7">
        <v>2024</v>
      </c>
      <c r="E35" s="7"/>
      <c r="F35" s="8">
        <v>2025</v>
      </c>
      <c r="G35" s="8"/>
      <c r="H35" s="8">
        <v>2026</v>
      </c>
      <c r="I35" s="7"/>
      <c r="J35" s="7">
        <v>2027</v>
      </c>
      <c r="L35" s="7">
        <v>2028</v>
      </c>
      <c r="M35" s="27"/>
    </row>
    <row r="36" spans="1:13">
      <c r="A36" s="452"/>
      <c r="B36" s="427"/>
      <c r="C36" s="6"/>
      <c r="D36" s="102"/>
      <c r="E36" s="10"/>
      <c r="F36" s="102"/>
      <c r="G36" s="10"/>
      <c r="H36" s="102"/>
      <c r="I36" s="10"/>
      <c r="J36" s="102"/>
      <c r="L36" s="102"/>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1451</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13" zoomScale="80" zoomScaleNormal="80" workbookViewId="0">
      <selection activeCell="C15" sqref="C15:M15"/>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1288</v>
      </c>
      <c r="C1" s="89"/>
      <c r="D1" s="89"/>
      <c r="E1" s="89"/>
      <c r="F1" s="89"/>
      <c r="G1" s="89"/>
      <c r="H1" s="89"/>
      <c r="I1" s="89"/>
      <c r="J1" s="89"/>
      <c r="K1" s="89"/>
      <c r="L1" s="89"/>
      <c r="M1" s="90"/>
    </row>
    <row r="2" spans="1:13" ht="23.5" customHeight="1">
      <c r="A2" s="457" t="s">
        <v>152</v>
      </c>
      <c r="B2" s="68" t="s">
        <v>113</v>
      </c>
      <c r="C2" s="432" t="str">
        <f>'Plan de acción'!AB57</f>
        <v>Tablero de Control Ciudadano Actualizado</v>
      </c>
      <c r="D2" s="433"/>
      <c r="E2" s="433"/>
      <c r="F2" s="433"/>
      <c r="G2" s="433"/>
      <c r="H2" s="433"/>
      <c r="I2" s="433"/>
      <c r="J2" s="433"/>
      <c r="K2" s="433"/>
      <c r="L2" s="433"/>
      <c r="M2" s="434"/>
    </row>
    <row r="3" spans="1:13" ht="40" customHeight="1">
      <c r="A3" s="458"/>
      <c r="B3" s="69" t="s">
        <v>231</v>
      </c>
      <c r="C3" s="460" t="s">
        <v>1453</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1454</v>
      </c>
      <c r="D11" s="464"/>
      <c r="E11" s="464"/>
      <c r="F11" s="464"/>
      <c r="G11" s="464"/>
      <c r="H11" s="464"/>
      <c r="I11" s="464"/>
      <c r="J11" s="464"/>
      <c r="K11" s="464"/>
      <c r="L11" s="464"/>
      <c r="M11" s="465"/>
    </row>
    <row r="12" spans="1:13" ht="75.650000000000006" customHeight="1">
      <c r="A12" s="458"/>
      <c r="B12" s="69" t="s">
        <v>229</v>
      </c>
      <c r="C12" s="466" t="s">
        <v>357</v>
      </c>
      <c r="D12" s="430"/>
      <c r="E12" s="430"/>
      <c r="F12" s="430"/>
      <c r="G12" s="430"/>
      <c r="H12" s="430"/>
      <c r="I12" s="430"/>
      <c r="J12" s="430"/>
      <c r="K12" s="430"/>
      <c r="L12" s="430"/>
      <c r="M12" s="467"/>
    </row>
    <row r="13" spans="1:13" ht="356.5">
      <c r="A13" s="459"/>
      <c r="B13" s="302" t="s">
        <v>1763</v>
      </c>
      <c r="C13" s="304" t="str">
        <f>'Plan de acción'!AD57</f>
        <v>16. Paz, Justicia e Instituciones Sólidas</v>
      </c>
      <c r="D13" s="37"/>
      <c r="E13" s="306" t="s">
        <v>1535</v>
      </c>
      <c r="F13" s="38" t="str">
        <f>'Plan de acción'!AE57</f>
        <v>16.6 Crear a todos los niveles instituciones eficaces y transparentes que rindan cuentas
16.10 Garantizar el acceso público a la información y proteger las libertades fundamentales, de conformidad con las leyes nacionales y los acuerdos internacionales</v>
      </c>
      <c r="G13" s="38"/>
      <c r="H13" s="38"/>
      <c r="I13" s="38"/>
      <c r="J13" s="38"/>
      <c r="K13" s="38"/>
      <c r="M13" s="65"/>
    </row>
    <row r="14" spans="1:13">
      <c r="A14" s="451" t="s">
        <v>114</v>
      </c>
      <c r="B14" s="69" t="s">
        <v>1613</v>
      </c>
      <c r="C14" s="124" t="str">
        <f>'Plan de acción'!AF57</f>
        <v>No Aplica</v>
      </c>
      <c r="D14" s="80"/>
      <c r="E14" s="80"/>
      <c r="F14" s="80"/>
      <c r="G14" s="80"/>
      <c r="H14" s="80"/>
      <c r="I14" s="80"/>
      <c r="J14" s="80"/>
      <c r="K14" s="80"/>
      <c r="M14" s="65"/>
    </row>
    <row r="15" spans="1:13" ht="49" customHeight="1">
      <c r="A15" s="452"/>
      <c r="B15" s="69" t="s">
        <v>115</v>
      </c>
      <c r="C15" s="453" t="str">
        <f>'Plan de acción'!AC57</f>
        <v>Sumatoria de actualizaciones de la información reportada en el Tablero de Control</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361</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12</v>
      </c>
      <c r="E34" s="10"/>
      <c r="F34" s="102">
        <v>12</v>
      </c>
      <c r="G34" s="10"/>
      <c r="H34" s="102">
        <v>12</v>
      </c>
      <c r="I34" s="10"/>
      <c r="J34" s="102">
        <v>12</v>
      </c>
      <c r="L34" s="102">
        <v>12</v>
      </c>
      <c r="M34" s="118"/>
    </row>
    <row r="35" spans="1:13">
      <c r="A35" s="452"/>
      <c r="B35" s="427"/>
      <c r="C35" s="6"/>
      <c r="D35" s="7">
        <v>2024</v>
      </c>
      <c r="E35" s="7"/>
      <c r="F35" s="8">
        <v>2025</v>
      </c>
      <c r="G35" s="8"/>
      <c r="H35" s="8">
        <v>2026</v>
      </c>
      <c r="I35" s="7"/>
      <c r="J35" s="7">
        <v>2027</v>
      </c>
      <c r="L35" s="7">
        <v>2028</v>
      </c>
      <c r="M35" s="27"/>
    </row>
    <row r="36" spans="1:13">
      <c r="A36" s="452"/>
      <c r="B36" s="427"/>
      <c r="C36" s="6"/>
      <c r="D36" s="102">
        <v>12</v>
      </c>
      <c r="E36" s="10"/>
      <c r="F36" s="102">
        <v>12</v>
      </c>
      <c r="G36" s="10"/>
      <c r="H36" s="102">
        <v>12</v>
      </c>
      <c r="I36" s="10"/>
      <c r="J36" s="102">
        <v>12</v>
      </c>
      <c r="L36" s="102">
        <v>12</v>
      </c>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12</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1290</v>
      </c>
      <c r="D46" s="433"/>
      <c r="E46" s="433"/>
      <c r="F46" s="433"/>
      <c r="G46" s="433"/>
      <c r="H46" s="433"/>
      <c r="I46" s="433"/>
      <c r="J46" s="433"/>
      <c r="K46" s="433"/>
      <c r="L46" s="433"/>
      <c r="M46" s="434"/>
    </row>
    <row r="47" spans="1:13">
      <c r="A47" s="452"/>
      <c r="B47" s="69" t="s">
        <v>141</v>
      </c>
      <c r="C47" s="432" t="s">
        <v>1275</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2018</v>
      </c>
      <c r="D49" s="433"/>
      <c r="E49" s="433"/>
      <c r="F49" s="433"/>
      <c r="G49" s="433"/>
      <c r="H49" s="433"/>
      <c r="I49" s="433"/>
      <c r="J49" s="433"/>
      <c r="K49" s="433"/>
      <c r="L49" s="433"/>
      <c r="M49" s="434"/>
    </row>
    <row r="50" spans="1:13" ht="15.75" customHeight="1">
      <c r="A50" s="435" t="s">
        <v>185</v>
      </c>
      <c r="B50" s="70" t="s">
        <v>144</v>
      </c>
      <c r="C50" s="438" t="s">
        <v>1285</v>
      </c>
      <c r="D50" s="438"/>
      <c r="E50" s="438"/>
      <c r="F50" s="438"/>
      <c r="G50" s="438"/>
      <c r="H50" s="438"/>
      <c r="I50" s="438"/>
      <c r="J50" s="438"/>
      <c r="K50" s="438"/>
      <c r="L50" s="438"/>
      <c r="M50" s="439"/>
    </row>
    <row r="51" spans="1:13" ht="15.65" customHeight="1">
      <c r="A51" s="436"/>
      <c r="B51" s="70" t="s">
        <v>145</v>
      </c>
      <c r="C51" s="438" t="s">
        <v>1286</v>
      </c>
      <c r="D51" s="438"/>
      <c r="E51" s="438"/>
      <c r="F51" s="438"/>
      <c r="G51" s="438"/>
      <c r="H51" s="438"/>
      <c r="I51" s="438"/>
      <c r="J51" s="438"/>
      <c r="K51" s="438"/>
      <c r="L51" s="438"/>
      <c r="M51" s="439"/>
    </row>
    <row r="52" spans="1:13" ht="15.65" customHeight="1">
      <c r="A52" s="436"/>
      <c r="B52" s="70" t="s">
        <v>146</v>
      </c>
      <c r="C52" s="438" t="s">
        <v>1275</v>
      </c>
      <c r="D52" s="438"/>
      <c r="E52" s="438"/>
      <c r="F52" s="438"/>
      <c r="G52" s="438"/>
      <c r="H52" s="438"/>
      <c r="I52" s="438"/>
      <c r="J52" s="438"/>
      <c r="K52" s="438"/>
      <c r="L52" s="438"/>
      <c r="M52" s="439"/>
    </row>
    <row r="53" spans="1:13" ht="15.75" customHeight="1">
      <c r="A53" s="436"/>
      <c r="B53" s="71" t="s">
        <v>147</v>
      </c>
      <c r="C53" s="438" t="s">
        <v>1276</v>
      </c>
      <c r="D53" s="438"/>
      <c r="E53" s="438"/>
      <c r="F53" s="438"/>
      <c r="G53" s="438"/>
      <c r="H53" s="438"/>
      <c r="I53" s="438"/>
      <c r="J53" s="438"/>
      <c r="K53" s="438"/>
      <c r="L53" s="438"/>
      <c r="M53" s="439"/>
    </row>
    <row r="54" spans="1:13" ht="15.75" customHeight="1">
      <c r="A54" s="436"/>
      <c r="B54" s="70" t="s">
        <v>148</v>
      </c>
      <c r="C54" s="440" t="s">
        <v>1279</v>
      </c>
      <c r="D54" s="438"/>
      <c r="E54" s="438"/>
      <c r="F54" s="438"/>
      <c r="G54" s="438"/>
      <c r="H54" s="438"/>
      <c r="I54" s="438"/>
      <c r="J54" s="438"/>
      <c r="K54" s="438"/>
      <c r="L54" s="438"/>
      <c r="M54" s="439"/>
    </row>
    <row r="55" spans="1:13" ht="16" customHeight="1" thickBot="1">
      <c r="A55" s="437"/>
      <c r="B55" s="70" t="s">
        <v>149</v>
      </c>
      <c r="C55" s="438" t="s">
        <v>1278</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C59:M59"/>
    <mergeCell ref="C47:M47"/>
    <mergeCell ref="C49:M49"/>
    <mergeCell ref="A50:A55"/>
    <mergeCell ref="C50:M50"/>
    <mergeCell ref="C51:M51"/>
    <mergeCell ref="C52:M52"/>
    <mergeCell ref="C53:M53"/>
    <mergeCell ref="C54:M54"/>
    <mergeCell ref="C55:M55"/>
    <mergeCell ref="A14:A49"/>
    <mergeCell ref="C15:M15"/>
    <mergeCell ref="B16:B21"/>
    <mergeCell ref="B22:B25"/>
    <mergeCell ref="J27:L27"/>
    <mergeCell ref="B29:B31"/>
    <mergeCell ref="A56:A58"/>
    <mergeCell ref="C56:M56"/>
    <mergeCell ref="C57:M57"/>
    <mergeCell ref="C58:M58"/>
    <mergeCell ref="H40:I40"/>
    <mergeCell ref="B42:B45"/>
    <mergeCell ref="F43:F44"/>
    <mergeCell ref="G43:G44"/>
    <mergeCell ref="I44:J44"/>
    <mergeCell ref="C46:M46"/>
    <mergeCell ref="C11:M11"/>
    <mergeCell ref="C12:M12"/>
    <mergeCell ref="B32:B41"/>
    <mergeCell ref="F40:G40"/>
    <mergeCell ref="A2:A13"/>
    <mergeCell ref="C2:M2"/>
    <mergeCell ref="C3:M3"/>
    <mergeCell ref="B8:B10"/>
    <mergeCell ref="C9:D9"/>
    <mergeCell ref="F9:G9"/>
    <mergeCell ref="I9:J9"/>
    <mergeCell ref="C10:D10"/>
    <mergeCell ref="F10:G10"/>
    <mergeCell ref="I10:J10"/>
    <mergeCell ref="F4:G4"/>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display="fjestupinan@alcaldiabogota.gov.co"/>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32" zoomScale="80" zoomScaleNormal="80" workbookViewId="0">
      <selection activeCell="C50" sqref="C50:M55"/>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1786</v>
      </c>
      <c r="C1" s="89"/>
      <c r="D1" s="89"/>
      <c r="E1" s="89"/>
      <c r="F1" s="89"/>
      <c r="G1" s="89"/>
      <c r="H1" s="89"/>
      <c r="I1" s="89"/>
      <c r="J1" s="89"/>
      <c r="K1" s="89"/>
      <c r="L1" s="89"/>
      <c r="M1" s="90"/>
    </row>
    <row r="2" spans="1:13" ht="23.5" customHeight="1">
      <c r="A2" s="457" t="s">
        <v>152</v>
      </c>
      <c r="B2" s="68" t="s">
        <v>113</v>
      </c>
      <c r="C2" s="432" t="str">
        <f>'Plan de acción'!AB58</f>
        <v>Nùmero de encuestas distritales del nivel de satisfacción de la Ciudadanía con los trámites y servicios prestados por las entidades distritales</v>
      </c>
      <c r="D2" s="433"/>
      <c r="E2" s="433"/>
      <c r="F2" s="433"/>
      <c r="G2" s="433"/>
      <c r="H2" s="433"/>
      <c r="I2" s="433"/>
      <c r="J2" s="433"/>
      <c r="K2" s="433"/>
      <c r="L2" s="433"/>
      <c r="M2" s="434"/>
    </row>
    <row r="3" spans="1:13" ht="40" customHeight="1">
      <c r="A3" s="458"/>
      <c r="B3" s="69" t="s">
        <v>231</v>
      </c>
      <c r="C3" s="460" t="s">
        <v>1787</v>
      </c>
      <c r="D3" s="461"/>
      <c r="E3" s="461"/>
      <c r="F3" s="461"/>
      <c r="G3" s="461"/>
      <c r="H3" s="461"/>
      <c r="I3" s="461"/>
      <c r="J3" s="461"/>
      <c r="K3" s="461"/>
      <c r="L3" s="461"/>
      <c r="M3" s="462"/>
    </row>
    <row r="4" spans="1:13">
      <c r="A4" s="458"/>
      <c r="B4" s="282" t="s">
        <v>105</v>
      </c>
      <c r="C4" s="123" t="s">
        <v>107</v>
      </c>
      <c r="D4" s="287"/>
      <c r="E4" s="287"/>
      <c r="F4" s="411" t="s">
        <v>1759</v>
      </c>
      <c r="G4" s="412"/>
      <c r="H4" s="299"/>
      <c r="I4" s="287"/>
      <c r="J4" s="287"/>
      <c r="K4" s="287"/>
      <c r="L4" s="287"/>
      <c r="M4" s="288"/>
    </row>
    <row r="5" spans="1:13">
      <c r="A5" s="458"/>
      <c r="B5" s="78" t="s">
        <v>193</v>
      </c>
      <c r="C5" s="17"/>
      <c r="D5" s="17"/>
      <c r="E5" s="17"/>
      <c r="F5" s="17"/>
      <c r="G5" s="17"/>
      <c r="H5" s="17"/>
      <c r="I5" s="17"/>
      <c r="J5" s="17"/>
      <c r="K5" s="17"/>
      <c r="L5" s="17"/>
      <c r="M5" s="18"/>
    </row>
    <row r="6" spans="1:13">
      <c r="A6" s="458"/>
      <c r="B6" s="282"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79"/>
      <c r="F9" s="414"/>
      <c r="G9" s="414"/>
      <c r="H9" s="279"/>
      <c r="I9" s="414"/>
      <c r="J9" s="414"/>
      <c r="K9" s="279"/>
      <c r="M9" s="65"/>
    </row>
    <row r="10" spans="1:13">
      <c r="A10" s="458"/>
      <c r="B10" s="428"/>
      <c r="C10" s="414" t="s">
        <v>176</v>
      </c>
      <c r="D10" s="414"/>
      <c r="E10" s="280"/>
      <c r="F10" s="414" t="s">
        <v>176</v>
      </c>
      <c r="G10" s="414"/>
      <c r="H10" s="280"/>
      <c r="I10" s="414" t="s">
        <v>176</v>
      </c>
      <c r="J10" s="414"/>
      <c r="K10" s="280"/>
      <c r="M10" s="65"/>
    </row>
    <row r="11" spans="1:13" ht="64.5" customHeight="1">
      <c r="A11" s="458"/>
      <c r="B11" s="69" t="s">
        <v>230</v>
      </c>
      <c r="C11" s="463" t="s">
        <v>1788</v>
      </c>
      <c r="D11" s="464"/>
      <c r="E11" s="464"/>
      <c r="F11" s="464"/>
      <c r="G11" s="464"/>
      <c r="H11" s="464"/>
      <c r="I11" s="464"/>
      <c r="J11" s="464"/>
      <c r="K11" s="464"/>
      <c r="L11" s="464"/>
      <c r="M11" s="465"/>
    </row>
    <row r="12" spans="1:13" ht="75.650000000000006" customHeight="1">
      <c r="A12" s="458"/>
      <c r="B12" s="69" t="s">
        <v>229</v>
      </c>
      <c r="C12" s="466" t="s">
        <v>1789</v>
      </c>
      <c r="D12" s="430"/>
      <c r="E12" s="430"/>
      <c r="F12" s="430"/>
      <c r="G12" s="430"/>
      <c r="H12" s="430"/>
      <c r="I12" s="430"/>
      <c r="J12" s="430"/>
      <c r="K12" s="430"/>
      <c r="L12" s="430"/>
      <c r="M12" s="467"/>
    </row>
    <row r="13" spans="1:13" ht="356.5">
      <c r="A13" s="459"/>
      <c r="B13" s="302" t="s">
        <v>1763</v>
      </c>
      <c r="C13" s="304" t="str">
        <f>'Plan de acción'!AD58</f>
        <v>16. Paz, Justicia e Instituciones Sólidas</v>
      </c>
      <c r="D13" s="37"/>
      <c r="E13" s="306" t="s">
        <v>1535</v>
      </c>
      <c r="F13" s="38" t="str">
        <f>'Plan de acción'!AE58</f>
        <v>16.6 Crear a todos los niveles instituciones eficaces y transparentes que rindan cuentas
16.10 Garantizar el acceso público a la información y proteger las libertades fundamentales, de conformidad con las leyes nacionales y los acuerdos internacionales</v>
      </c>
      <c r="G13" s="38"/>
      <c r="H13" s="38"/>
      <c r="I13" s="38"/>
      <c r="J13" s="38"/>
      <c r="K13" s="38"/>
      <c r="M13" s="65"/>
    </row>
    <row r="14" spans="1:13">
      <c r="A14" s="451" t="s">
        <v>114</v>
      </c>
      <c r="B14" s="69" t="s">
        <v>1613</v>
      </c>
      <c r="C14" s="124" t="str">
        <f>'Plan de acción'!AF58</f>
        <v>Poblacional</v>
      </c>
      <c r="D14" s="291"/>
      <c r="E14" s="291"/>
      <c r="F14" s="291"/>
      <c r="G14" s="291"/>
      <c r="H14" s="291"/>
      <c r="I14" s="291"/>
      <c r="J14" s="291"/>
      <c r="K14" s="291"/>
      <c r="M14" s="65"/>
    </row>
    <row r="15" spans="1:13" ht="49" customHeight="1">
      <c r="A15" s="452"/>
      <c r="B15" s="69" t="s">
        <v>115</v>
      </c>
      <c r="C15" s="453" t="str">
        <f>'Plan de acción'!AC57</f>
        <v>Sumatoria de actualizaciones de la información reportada en el Tablero de Control</v>
      </c>
      <c r="D15" s="454"/>
      <c r="E15" s="454"/>
      <c r="F15" s="454"/>
      <c r="G15" s="454"/>
      <c r="H15" s="454"/>
      <c r="I15" s="454"/>
      <c r="J15" s="454"/>
      <c r="K15" s="454"/>
      <c r="L15" s="454"/>
      <c r="M15" s="455"/>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1790</v>
      </c>
      <c r="G20" s="9"/>
      <c r="H20" s="9"/>
      <c r="I20" s="9"/>
      <c r="J20" s="9"/>
      <c r="K20" s="9"/>
      <c r="L20" s="9"/>
      <c r="M20" s="34"/>
    </row>
    <row r="21" spans="1:13" ht="9.75" customHeight="1">
      <c r="A21" s="452"/>
      <c r="B21" s="428"/>
      <c r="C21" s="289"/>
      <c r="D21" s="289"/>
      <c r="E21" s="289"/>
      <c r="F21" s="289"/>
      <c r="G21" s="289"/>
      <c r="H21" s="289"/>
      <c r="I21" s="289"/>
      <c r="J21" s="289"/>
      <c r="K21" s="289"/>
      <c r="L21" s="289"/>
      <c r="M21" s="290"/>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281" t="s">
        <v>128</v>
      </c>
      <c r="C26" s="38"/>
      <c r="D26" s="38"/>
      <c r="E26" s="38"/>
      <c r="F26" s="38"/>
      <c r="G26" s="38"/>
      <c r="H26" s="38"/>
      <c r="I26" s="38"/>
      <c r="J26" s="38"/>
      <c r="K26" s="38"/>
      <c r="L26" s="38"/>
      <c r="M26" s="45"/>
    </row>
    <row r="27" spans="1:13" ht="19" customHeight="1">
      <c r="A27" s="452"/>
      <c r="B27" s="281"/>
      <c r="C27" s="67" t="s">
        <v>129</v>
      </c>
      <c r="D27" s="99">
        <v>0</v>
      </c>
      <c r="E27" s="38"/>
      <c r="F27" s="46" t="s">
        <v>130</v>
      </c>
      <c r="G27" s="32">
        <v>2018</v>
      </c>
      <c r="H27" s="38"/>
      <c r="I27" s="46" t="s">
        <v>131</v>
      </c>
      <c r="J27" s="429" t="s">
        <v>206</v>
      </c>
      <c r="K27" s="430"/>
      <c r="L27" s="431"/>
      <c r="M27" s="45"/>
    </row>
    <row r="28" spans="1:13">
      <c r="A28" s="452"/>
      <c r="B28" s="282"/>
      <c r="C28" s="289"/>
      <c r="D28" s="289"/>
      <c r="E28" s="289"/>
      <c r="F28" s="289"/>
      <c r="G28" s="289"/>
      <c r="H28" s="289"/>
      <c r="I28" s="289"/>
      <c r="J28" s="289"/>
      <c r="K28" s="289"/>
      <c r="L28" s="289"/>
      <c r="M28" s="290"/>
    </row>
    <row r="29" spans="1:13">
      <c r="A29" s="452"/>
      <c r="B29" s="426" t="s">
        <v>170</v>
      </c>
      <c r="C29" s="47"/>
      <c r="D29" s="47"/>
      <c r="E29" s="47"/>
      <c r="F29" s="47"/>
      <c r="G29" s="47"/>
      <c r="H29" s="47"/>
      <c r="I29" s="47"/>
      <c r="J29" s="47"/>
      <c r="K29" s="47"/>
      <c r="M29" s="65"/>
    </row>
    <row r="30" spans="1:13">
      <c r="A30" s="452"/>
      <c r="B30" s="427"/>
      <c r="C30" s="38" t="s">
        <v>171</v>
      </c>
      <c r="D30" s="32">
        <v>2020</v>
      </c>
      <c r="E30" s="49"/>
      <c r="F30" s="38" t="s">
        <v>172</v>
      </c>
      <c r="G30" s="50" t="s">
        <v>235</v>
      </c>
      <c r="H30" s="49"/>
      <c r="I30" s="46"/>
      <c r="J30" s="49"/>
      <c r="K30" s="49"/>
      <c r="M30" s="65"/>
    </row>
    <row r="31" spans="1:13">
      <c r="A31" s="452"/>
      <c r="B31" s="428"/>
      <c r="C31" s="289"/>
      <c r="D31" s="51"/>
      <c r="E31" s="52"/>
      <c r="F31" s="289"/>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0</v>
      </c>
      <c r="E34" s="285"/>
      <c r="F34" s="102">
        <v>1</v>
      </c>
      <c r="G34" s="285"/>
      <c r="H34" s="102">
        <v>1</v>
      </c>
      <c r="I34" s="285"/>
      <c r="J34" s="102">
        <v>1</v>
      </c>
      <c r="L34" s="102">
        <v>1</v>
      </c>
      <c r="M34" s="118"/>
    </row>
    <row r="35" spans="1:13">
      <c r="A35" s="452"/>
      <c r="B35" s="427"/>
      <c r="C35" s="6"/>
      <c r="D35" s="7">
        <v>2024</v>
      </c>
      <c r="E35" s="7"/>
      <c r="F35" s="8">
        <v>2025</v>
      </c>
      <c r="G35" s="8"/>
      <c r="H35" s="8">
        <v>2026</v>
      </c>
      <c r="I35" s="7"/>
      <c r="J35" s="7">
        <v>2027</v>
      </c>
      <c r="L35" s="7">
        <v>2028</v>
      </c>
      <c r="M35" s="27"/>
    </row>
    <row r="36" spans="1:13">
      <c r="A36" s="452"/>
      <c r="B36" s="427"/>
      <c r="C36" s="6"/>
      <c r="D36" s="102">
        <v>1</v>
      </c>
      <c r="E36" s="285"/>
      <c r="F36" s="102">
        <v>1</v>
      </c>
      <c r="G36" s="285"/>
      <c r="H36" s="102">
        <v>1</v>
      </c>
      <c r="I36" s="285"/>
      <c r="J36" s="102">
        <v>1</v>
      </c>
      <c r="L36" s="102">
        <v>1</v>
      </c>
      <c r="M36" s="118"/>
    </row>
    <row r="37" spans="1:13">
      <c r="A37" s="452"/>
      <c r="B37" s="427"/>
      <c r="C37" s="6"/>
      <c r="E37" s="7"/>
      <c r="F37" s="7" t="s">
        <v>159</v>
      </c>
      <c r="G37" s="7"/>
      <c r="H37" s="8" t="s">
        <v>160</v>
      </c>
      <c r="I37" s="8"/>
      <c r="J37" s="8" t="s">
        <v>161</v>
      </c>
      <c r="K37" s="7"/>
      <c r="L37" s="7" t="s">
        <v>163</v>
      </c>
      <c r="M37" s="27"/>
    </row>
    <row r="38" spans="1:13">
      <c r="A38" s="452"/>
      <c r="B38" s="427"/>
      <c r="C38" s="6"/>
      <c r="E38" s="285"/>
      <c r="F38" s="286"/>
      <c r="G38" s="285"/>
      <c r="H38" s="286"/>
      <c r="I38" s="285"/>
      <c r="J38" s="286"/>
      <c r="K38" s="285"/>
      <c r="L38" s="286"/>
      <c r="M38" s="118"/>
    </row>
    <row r="39" spans="1:13">
      <c r="A39" s="452"/>
      <c r="B39" s="427"/>
      <c r="C39" s="6"/>
      <c r="D39" s="11" t="s">
        <v>163</v>
      </c>
      <c r="E39" s="117"/>
      <c r="F39" s="11" t="s">
        <v>180</v>
      </c>
      <c r="G39" s="117"/>
      <c r="H39" s="11"/>
      <c r="I39" s="117"/>
      <c r="J39" s="11"/>
      <c r="K39" s="117"/>
      <c r="L39" s="11"/>
      <c r="M39" s="118"/>
    </row>
    <row r="40" spans="1:13">
      <c r="A40" s="452"/>
      <c r="B40" s="427"/>
      <c r="C40" s="6"/>
      <c r="D40" s="286"/>
      <c r="E40" s="285"/>
      <c r="F40" s="444">
        <v>1</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1791</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283">
        <v>0</v>
      </c>
      <c r="D48" s="283"/>
      <c r="E48" s="283"/>
      <c r="F48" s="283"/>
      <c r="G48" s="283"/>
      <c r="H48" s="283"/>
      <c r="I48" s="283"/>
      <c r="J48" s="283"/>
      <c r="K48" s="283"/>
      <c r="L48" s="283"/>
      <c r="M48" s="284"/>
    </row>
    <row r="49" spans="1:13" ht="31" customHeight="1">
      <c r="A49" s="452"/>
      <c r="B49" s="69" t="s">
        <v>143</v>
      </c>
      <c r="C49" s="432">
        <v>2020</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F9:G9"/>
    <mergeCell ref="I9:J9"/>
    <mergeCell ref="C10:D10"/>
    <mergeCell ref="F10:G10"/>
    <mergeCell ref="I10:J10"/>
    <mergeCell ref="C11:M11"/>
    <mergeCell ref="C12:M12"/>
    <mergeCell ref="A14:A49"/>
    <mergeCell ref="C15:M15"/>
    <mergeCell ref="B16:B21"/>
    <mergeCell ref="B22:B25"/>
    <mergeCell ref="J27:L27"/>
    <mergeCell ref="B29:B31"/>
    <mergeCell ref="B32:B41"/>
    <mergeCell ref="A2:A13"/>
    <mergeCell ref="C2:M2"/>
    <mergeCell ref="C3:M3"/>
    <mergeCell ref="F4:G4"/>
    <mergeCell ref="B8:B10"/>
    <mergeCell ref="C9:D9"/>
    <mergeCell ref="F40:G40"/>
    <mergeCell ref="H40:I40"/>
    <mergeCell ref="B42:B45"/>
    <mergeCell ref="F43:F44"/>
    <mergeCell ref="G43:G44"/>
    <mergeCell ref="I44:J44"/>
    <mergeCell ref="C46:M46"/>
    <mergeCell ref="C47:M47"/>
    <mergeCell ref="C49:M49"/>
    <mergeCell ref="A50:A55"/>
    <mergeCell ref="C50:M50"/>
    <mergeCell ref="C51:M51"/>
    <mergeCell ref="C52:M52"/>
    <mergeCell ref="C53:M53"/>
    <mergeCell ref="C54:M54"/>
    <mergeCell ref="C55:M55"/>
    <mergeCell ref="A56:A58"/>
    <mergeCell ref="C56:M56"/>
    <mergeCell ref="C57:M57"/>
    <mergeCell ref="C58:M58"/>
    <mergeCell ref="C59:M59"/>
  </mergeCells>
  <dataValidations count="6">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56"/>
  <sheetViews>
    <sheetView topLeftCell="B1" zoomScale="85" zoomScaleNormal="85" workbookViewId="0">
      <selection activeCell="B4" sqref="B4"/>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375</v>
      </c>
      <c r="C1" s="89"/>
      <c r="D1" s="89"/>
      <c r="E1" s="89"/>
      <c r="F1" s="89"/>
      <c r="G1" s="89"/>
      <c r="H1" s="89"/>
      <c r="I1" s="89"/>
      <c r="J1" s="89"/>
      <c r="K1" s="89"/>
      <c r="L1" s="89"/>
      <c r="M1" s="90"/>
    </row>
    <row r="2" spans="1:13" ht="28.5" customHeight="1">
      <c r="A2" s="423" t="s">
        <v>152</v>
      </c>
      <c r="B2" s="68" t="s">
        <v>113</v>
      </c>
      <c r="C2" s="432" t="str">
        <f>'Plan de acción'!E59</f>
        <v>Porcentaje de ciudadanos con percepción positiva respecto a la pertinencia, calidad, sencillez y claridad de los trámites, procesos y la información ofrecida por la Administración Distrital a través de sus canales de atención, en la ciudad de Bogotá D.C.</v>
      </c>
      <c r="D2" s="433"/>
      <c r="E2" s="433"/>
      <c r="F2" s="433"/>
      <c r="G2" s="433"/>
      <c r="H2" s="433"/>
      <c r="I2" s="433"/>
      <c r="J2" s="433"/>
      <c r="K2" s="433"/>
      <c r="L2" s="433"/>
      <c r="M2" s="434"/>
    </row>
    <row r="3" spans="1:13" ht="89.15" customHeight="1">
      <c r="A3" s="424"/>
      <c r="B3" s="69" t="s">
        <v>153</v>
      </c>
      <c r="C3" s="432" t="s">
        <v>1457</v>
      </c>
      <c r="D3" s="433"/>
      <c r="E3" s="433"/>
      <c r="F3" s="433"/>
      <c r="G3" s="433"/>
      <c r="H3" s="433"/>
      <c r="I3" s="433"/>
      <c r="J3" s="433"/>
      <c r="K3" s="433"/>
      <c r="L3" s="433"/>
      <c r="M3" s="434"/>
    </row>
    <row r="4" spans="1:13">
      <c r="A4" s="424"/>
      <c r="B4" s="282"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81" t="s">
        <v>41</v>
      </c>
      <c r="J7" s="19"/>
      <c r="K7" s="19"/>
      <c r="L7" s="19"/>
      <c r="M7" s="22"/>
    </row>
    <row r="8" spans="1:13">
      <c r="A8" s="424"/>
      <c r="B8" s="426" t="s">
        <v>175</v>
      </c>
      <c r="C8" s="96"/>
      <c r="D8" s="82"/>
      <c r="E8" s="82"/>
      <c r="F8" s="82"/>
      <c r="G8" s="82"/>
      <c r="H8" s="82"/>
      <c r="I8" s="82"/>
      <c r="J8" s="82"/>
      <c r="K8" s="82"/>
      <c r="L8" s="83"/>
      <c r="M8" s="84"/>
    </row>
    <row r="9" spans="1:13">
      <c r="A9" s="424"/>
      <c r="B9" s="427"/>
      <c r="C9" s="481" t="s">
        <v>41</v>
      </c>
      <c r="D9" s="481"/>
      <c r="E9" s="23"/>
      <c r="F9" s="414"/>
      <c r="G9" s="414"/>
      <c r="H9" s="23"/>
      <c r="I9" s="414"/>
      <c r="J9" s="414"/>
      <c r="K9" s="23"/>
      <c r="L9" s="414"/>
      <c r="M9" s="414"/>
    </row>
    <row r="10" spans="1:13">
      <c r="A10" s="424"/>
      <c r="B10" s="428"/>
      <c r="C10" s="413" t="s">
        <v>176</v>
      </c>
      <c r="D10" s="413"/>
      <c r="E10" s="23"/>
      <c r="F10" s="413" t="s">
        <v>176</v>
      </c>
      <c r="G10" s="413"/>
      <c r="H10" s="23"/>
      <c r="I10" s="413" t="s">
        <v>176</v>
      </c>
      <c r="J10" s="413"/>
      <c r="K10" s="23"/>
      <c r="L10" s="413" t="s">
        <v>176</v>
      </c>
      <c r="M10" s="413"/>
    </row>
    <row r="11" spans="1:13" ht="54" customHeight="1">
      <c r="A11" s="425"/>
      <c r="B11" s="69" t="s">
        <v>192</v>
      </c>
      <c r="C11" s="415" t="s">
        <v>362</v>
      </c>
      <c r="D11" s="416"/>
      <c r="E11" s="416"/>
      <c r="F11" s="416"/>
      <c r="G11" s="416"/>
      <c r="H11" s="416"/>
      <c r="I11" s="416"/>
      <c r="J11" s="416"/>
      <c r="K11" s="416"/>
      <c r="L11" s="416"/>
      <c r="M11" s="417"/>
    </row>
    <row r="12" spans="1:13" ht="16.5" customHeight="1">
      <c r="A12" s="441" t="s">
        <v>114</v>
      </c>
      <c r="B12" s="69" t="s">
        <v>1613</v>
      </c>
      <c r="C12" s="144" t="str">
        <f>'Plan de acción'!G59</f>
        <v>Ambiental</v>
      </c>
      <c r="D12" s="38"/>
      <c r="E12" s="38"/>
      <c r="F12" s="38"/>
      <c r="G12" s="38"/>
      <c r="H12" s="38"/>
      <c r="I12" s="38"/>
      <c r="J12" s="38"/>
      <c r="K12" s="38"/>
      <c r="M12" s="65"/>
    </row>
    <row r="13" spans="1:13" ht="18" customHeight="1">
      <c r="A13" s="442"/>
      <c r="B13" s="426" t="s">
        <v>116</v>
      </c>
      <c r="C13" s="66"/>
      <c r="D13" s="24"/>
      <c r="E13" s="24"/>
      <c r="F13" s="24"/>
      <c r="G13" s="24"/>
      <c r="H13" s="24"/>
      <c r="I13" s="24"/>
      <c r="J13" s="24"/>
      <c r="K13" s="24"/>
      <c r="L13" s="24"/>
      <c r="M13" s="25"/>
    </row>
    <row r="14" spans="1:13" ht="18.649999999999999" customHeight="1">
      <c r="A14" s="442"/>
      <c r="B14" s="427"/>
      <c r="C14" s="64"/>
      <c r="D14" s="26"/>
      <c r="E14" s="5"/>
      <c r="F14" s="26"/>
      <c r="G14" s="5"/>
      <c r="H14" s="26"/>
      <c r="I14" s="5"/>
      <c r="J14" s="26"/>
      <c r="K14" s="5"/>
      <c r="L14" s="5"/>
      <c r="M14" s="27"/>
    </row>
    <row r="15" spans="1:13">
      <c r="A15" s="442"/>
      <c r="B15" s="427"/>
      <c r="C15" s="29" t="s">
        <v>117</v>
      </c>
      <c r="D15" s="28"/>
      <c r="E15" s="29" t="s">
        <v>118</v>
      </c>
      <c r="F15" s="28"/>
      <c r="G15" s="29" t="s">
        <v>119</v>
      </c>
      <c r="H15" s="28"/>
      <c r="I15" s="29" t="s">
        <v>155</v>
      </c>
      <c r="J15" s="28"/>
      <c r="K15" s="29" t="s">
        <v>120</v>
      </c>
      <c r="L15" s="30"/>
      <c r="M15" s="31"/>
    </row>
    <row r="16" spans="1:13">
      <c r="A16" s="442"/>
      <c r="B16" s="427"/>
      <c r="C16" s="29" t="s">
        <v>121</v>
      </c>
      <c r="D16" s="32"/>
      <c r="E16" s="29" t="s">
        <v>122</v>
      </c>
      <c r="F16" s="33"/>
      <c r="G16" s="29" t="s">
        <v>123</v>
      </c>
      <c r="H16" s="33"/>
      <c r="I16" s="29" t="s">
        <v>124</v>
      </c>
      <c r="J16" s="33" t="s">
        <v>233</v>
      </c>
      <c r="K16" s="29" t="s">
        <v>125</v>
      </c>
      <c r="L16" s="30"/>
      <c r="M16" s="31"/>
    </row>
    <row r="17" spans="1:13">
      <c r="A17" s="442"/>
      <c r="B17" s="427"/>
      <c r="C17" s="29" t="s">
        <v>1760</v>
      </c>
      <c r="D17" s="32"/>
      <c r="E17" s="29" t="s">
        <v>1761</v>
      </c>
      <c r="F17" s="32"/>
      <c r="G17" s="29"/>
      <c r="H17" s="44"/>
      <c r="I17" s="29"/>
      <c r="J17" s="44"/>
      <c r="K17" s="29"/>
      <c r="L17" s="300"/>
      <c r="M17" s="301"/>
    </row>
    <row r="18" spans="1:13">
      <c r="A18" s="442"/>
      <c r="B18" s="427"/>
      <c r="C18" s="29" t="s">
        <v>126</v>
      </c>
      <c r="D18" s="33"/>
      <c r="E18" s="29" t="s">
        <v>127</v>
      </c>
      <c r="F18" s="9"/>
      <c r="G18" s="9"/>
      <c r="H18" s="9"/>
      <c r="I18" s="9"/>
      <c r="J18" s="9"/>
      <c r="K18" s="9"/>
      <c r="L18" s="9"/>
      <c r="M18" s="34"/>
    </row>
    <row r="19" spans="1:13" ht="9.75" customHeight="1">
      <c r="A19" s="442"/>
      <c r="B19" s="428"/>
      <c r="C19" s="35"/>
      <c r="D19" s="35"/>
      <c r="E19" s="35"/>
      <c r="F19" s="35"/>
      <c r="G19" s="35"/>
      <c r="H19" s="35"/>
      <c r="I19" s="35"/>
      <c r="J19" s="35"/>
      <c r="K19" s="35"/>
      <c r="L19" s="35"/>
      <c r="M19" s="36"/>
    </row>
    <row r="20" spans="1:13">
      <c r="A20" s="442"/>
      <c r="B20" s="426" t="s">
        <v>164</v>
      </c>
      <c r="C20" s="37"/>
      <c r="D20" s="37"/>
      <c r="E20" s="37"/>
      <c r="F20" s="37"/>
      <c r="G20" s="37"/>
      <c r="H20" s="37"/>
      <c r="I20" s="37"/>
      <c r="J20" s="37"/>
      <c r="K20" s="37"/>
      <c r="M20" s="65"/>
    </row>
    <row r="21" spans="1:13">
      <c r="A21" s="442"/>
      <c r="B21" s="427"/>
      <c r="C21" s="29" t="s">
        <v>165</v>
      </c>
      <c r="D21" s="33"/>
      <c r="E21" s="38"/>
      <c r="F21" s="29" t="s">
        <v>166</v>
      </c>
      <c r="G21" s="32"/>
      <c r="H21" s="38"/>
      <c r="I21" s="29" t="s">
        <v>167</v>
      </c>
      <c r="J21" s="32" t="s">
        <v>233</v>
      </c>
      <c r="K21" s="38"/>
      <c r="M21" s="65"/>
    </row>
    <row r="22" spans="1:13">
      <c r="A22" s="442"/>
      <c r="B22" s="427"/>
      <c r="C22" s="29" t="s">
        <v>168</v>
      </c>
      <c r="D22" s="39"/>
      <c r="E22" s="40"/>
      <c r="F22" s="29" t="s">
        <v>169</v>
      </c>
      <c r="G22" s="33" t="s">
        <v>233</v>
      </c>
      <c r="H22" s="41"/>
      <c r="I22" s="42"/>
      <c r="J22" s="41"/>
      <c r="K22" s="43"/>
      <c r="M22" s="65"/>
    </row>
    <row r="23" spans="1:13">
      <c r="A23" s="442"/>
      <c r="B23" s="427"/>
      <c r="C23" s="44"/>
      <c r="D23" s="44"/>
      <c r="E23" s="44"/>
      <c r="F23" s="44"/>
      <c r="G23" s="44"/>
      <c r="H23" s="44"/>
      <c r="I23" s="44"/>
      <c r="J23" s="44"/>
      <c r="K23" s="44"/>
      <c r="M23" s="65"/>
    </row>
    <row r="24" spans="1:13">
      <c r="A24" s="442"/>
      <c r="B24" s="119" t="s">
        <v>128</v>
      </c>
      <c r="C24" s="38"/>
      <c r="D24" s="38"/>
      <c r="E24" s="38"/>
      <c r="F24" s="38"/>
      <c r="G24" s="38"/>
      <c r="H24" s="38"/>
      <c r="I24" s="38"/>
      <c r="J24" s="38"/>
      <c r="K24" s="38"/>
      <c r="L24" s="38"/>
      <c r="M24" s="45"/>
    </row>
    <row r="25" spans="1:13" ht="15.65" customHeight="1">
      <c r="A25" s="442"/>
      <c r="B25" s="119"/>
      <c r="C25" s="67" t="s">
        <v>129</v>
      </c>
      <c r="D25" s="142">
        <v>12.5</v>
      </c>
      <c r="E25" s="38"/>
      <c r="F25" s="46" t="s">
        <v>130</v>
      </c>
      <c r="G25" s="33">
        <v>2018</v>
      </c>
      <c r="H25" s="38"/>
      <c r="I25" s="46" t="s">
        <v>131</v>
      </c>
      <c r="J25" s="429" t="s">
        <v>329</v>
      </c>
      <c r="K25" s="430"/>
      <c r="L25" s="431"/>
      <c r="M25" s="45"/>
    </row>
    <row r="26" spans="1:13">
      <c r="A26" s="442"/>
      <c r="B26" s="120"/>
      <c r="C26" s="35"/>
      <c r="D26" s="35"/>
      <c r="E26" s="35"/>
      <c r="F26" s="35"/>
      <c r="G26" s="35"/>
      <c r="H26" s="35"/>
      <c r="I26" s="35"/>
      <c r="J26" s="35"/>
      <c r="K26" s="35"/>
      <c r="L26" s="35"/>
      <c r="M26" s="36"/>
    </row>
    <row r="27" spans="1:13">
      <c r="A27" s="442"/>
      <c r="B27" s="426" t="s">
        <v>170</v>
      </c>
      <c r="C27" s="47"/>
      <c r="D27" s="47"/>
      <c r="E27" s="47"/>
      <c r="F27" s="47"/>
      <c r="G27" s="47"/>
      <c r="H27" s="47"/>
      <c r="I27" s="47"/>
      <c r="J27" s="47"/>
      <c r="K27" s="47"/>
      <c r="M27" s="65"/>
    </row>
    <row r="28" spans="1:13">
      <c r="A28" s="442"/>
      <c r="B28" s="427"/>
      <c r="C28" s="38" t="s">
        <v>171</v>
      </c>
      <c r="D28" s="48">
        <v>2018</v>
      </c>
      <c r="E28" s="49"/>
      <c r="F28" s="38" t="s">
        <v>172</v>
      </c>
      <c r="G28" s="50" t="s">
        <v>235</v>
      </c>
      <c r="H28" s="49"/>
      <c r="I28" s="46"/>
      <c r="J28" s="49"/>
      <c r="K28" s="49"/>
      <c r="M28" s="65"/>
    </row>
    <row r="29" spans="1:13">
      <c r="A29" s="442"/>
      <c r="B29" s="428"/>
      <c r="C29" s="35"/>
      <c r="D29" s="51"/>
      <c r="E29" s="52"/>
      <c r="F29" s="35"/>
      <c r="G29" s="52"/>
      <c r="H29" s="52"/>
      <c r="I29" s="53"/>
      <c r="J29" s="52"/>
      <c r="K29" s="52"/>
      <c r="M29" s="65"/>
    </row>
    <row r="30" spans="1:13">
      <c r="A30" s="442"/>
      <c r="B30" s="119" t="s">
        <v>132</v>
      </c>
      <c r="C30" s="54"/>
      <c r="D30" s="54"/>
      <c r="E30" s="54"/>
      <c r="F30" s="54"/>
      <c r="G30" s="54"/>
      <c r="H30" s="54"/>
      <c r="I30" s="54"/>
      <c r="J30" s="54"/>
      <c r="K30" s="54"/>
      <c r="L30" s="54"/>
      <c r="M30" s="55"/>
    </row>
    <row r="31" spans="1:13">
      <c r="A31" s="442"/>
      <c r="B31" s="119"/>
      <c r="C31" s="6"/>
      <c r="D31" s="7">
        <v>2018</v>
      </c>
      <c r="E31" s="7"/>
      <c r="F31" s="7">
        <v>2019</v>
      </c>
      <c r="G31" s="7"/>
      <c r="H31" s="8">
        <v>2020</v>
      </c>
      <c r="I31" s="8"/>
      <c r="J31" s="8">
        <v>2021</v>
      </c>
      <c r="K31" s="7"/>
      <c r="L31" s="7">
        <v>2022</v>
      </c>
      <c r="M31" s="55"/>
    </row>
    <row r="32" spans="1:13">
      <c r="A32" s="442"/>
      <c r="B32" s="119"/>
      <c r="C32" s="6"/>
      <c r="D32" s="146">
        <v>12.5</v>
      </c>
      <c r="E32" s="10"/>
      <c r="F32" s="146">
        <v>13</v>
      </c>
      <c r="G32" s="10"/>
      <c r="H32" s="146">
        <v>13.5</v>
      </c>
      <c r="I32" s="10"/>
      <c r="J32" s="146">
        <v>14.9375</v>
      </c>
      <c r="K32" s="10"/>
      <c r="L32" s="146">
        <v>16.375</v>
      </c>
      <c r="M32" s="118"/>
    </row>
    <row r="33" spans="1:13">
      <c r="A33" s="442"/>
      <c r="B33" s="119"/>
      <c r="C33" s="6"/>
      <c r="D33" s="7">
        <v>2023</v>
      </c>
      <c r="E33" s="7"/>
      <c r="F33" s="7">
        <v>2024</v>
      </c>
      <c r="G33" s="7"/>
      <c r="H33" s="8">
        <v>2025</v>
      </c>
      <c r="I33" s="8"/>
      <c r="J33" s="8">
        <v>2026</v>
      </c>
      <c r="K33" s="7"/>
      <c r="L33" s="7">
        <v>2027</v>
      </c>
      <c r="M33" s="27"/>
    </row>
    <row r="34" spans="1:13">
      <c r="A34" s="442"/>
      <c r="B34" s="119"/>
      <c r="C34" s="6"/>
      <c r="D34" s="146">
        <v>17.8125</v>
      </c>
      <c r="E34" s="132"/>
      <c r="F34" s="146">
        <v>19.25</v>
      </c>
      <c r="G34" s="132"/>
      <c r="H34" s="146">
        <v>20.6875</v>
      </c>
      <c r="I34" s="132"/>
      <c r="J34" s="146">
        <v>22.125</v>
      </c>
      <c r="K34" s="132"/>
      <c r="L34" s="146">
        <v>23.5625</v>
      </c>
      <c r="M34" s="118"/>
    </row>
    <row r="35" spans="1:13">
      <c r="A35" s="442"/>
      <c r="B35" s="119"/>
      <c r="C35" s="6"/>
      <c r="D35" s="7">
        <v>2028</v>
      </c>
      <c r="E35" s="7"/>
      <c r="F35" s="7"/>
      <c r="G35" s="7"/>
      <c r="H35" s="8"/>
      <c r="I35" s="8"/>
      <c r="J35" s="8"/>
      <c r="K35" s="7"/>
      <c r="L35" s="7"/>
      <c r="M35" s="27"/>
    </row>
    <row r="36" spans="1:13">
      <c r="A36" s="442"/>
      <c r="B36" s="119"/>
      <c r="C36" s="6"/>
      <c r="D36" s="146">
        <v>25</v>
      </c>
      <c r="E36" s="10"/>
      <c r="F36" s="121"/>
      <c r="G36" s="10"/>
      <c r="H36" s="121"/>
      <c r="I36" s="10"/>
      <c r="J36" s="121"/>
      <c r="K36" s="10"/>
      <c r="L36" s="121"/>
      <c r="M36" s="118"/>
    </row>
    <row r="37" spans="1:13">
      <c r="A37" s="442"/>
      <c r="B37" s="119"/>
      <c r="C37" s="6"/>
      <c r="D37" s="11"/>
      <c r="E37" s="117"/>
      <c r="F37" s="11" t="s">
        <v>180</v>
      </c>
      <c r="G37" s="117"/>
      <c r="H37" s="11"/>
      <c r="I37" s="117"/>
      <c r="J37" s="11"/>
      <c r="K37" s="117"/>
      <c r="L37" s="11"/>
      <c r="M37" s="118"/>
    </row>
    <row r="38" spans="1:13">
      <c r="A38" s="442"/>
      <c r="B38" s="119"/>
      <c r="C38" s="6"/>
      <c r="D38" s="121"/>
      <c r="E38" s="10"/>
      <c r="F38" s="444">
        <v>25</v>
      </c>
      <c r="G38" s="445"/>
      <c r="H38" s="446"/>
      <c r="I38" s="446"/>
      <c r="J38" s="11"/>
      <c r="K38" s="117"/>
      <c r="L38" s="11"/>
      <c r="M38" s="118"/>
    </row>
    <row r="39" spans="1:13" ht="18" customHeight="1">
      <c r="A39" s="442"/>
      <c r="B39" s="426" t="s">
        <v>173</v>
      </c>
      <c r="C39" s="56"/>
      <c r="D39" s="56"/>
      <c r="E39" s="56"/>
      <c r="F39" s="56"/>
      <c r="G39" s="56"/>
      <c r="H39" s="56"/>
      <c r="I39" s="56"/>
      <c r="J39" s="56"/>
      <c r="K39" s="56"/>
      <c r="M39" s="65"/>
    </row>
    <row r="40" spans="1:13">
      <c r="A40" s="442"/>
      <c r="B40" s="427"/>
      <c r="D40" s="57" t="s">
        <v>174</v>
      </c>
      <c r="E40" s="58" t="s">
        <v>107</v>
      </c>
      <c r="F40" s="447" t="s">
        <v>181</v>
      </c>
      <c r="G40" s="420"/>
      <c r="H40" s="7"/>
      <c r="I40" s="77" t="s">
        <v>127</v>
      </c>
      <c r="J40" s="59"/>
      <c r="K40" s="59"/>
      <c r="M40" s="65"/>
    </row>
    <row r="41" spans="1:13">
      <c r="A41" s="442"/>
      <c r="B41" s="427"/>
      <c r="D41" s="60"/>
      <c r="E41" s="32" t="s">
        <v>233</v>
      </c>
      <c r="F41" s="447"/>
      <c r="G41" s="421"/>
      <c r="H41" s="38"/>
      <c r="I41" s="422"/>
      <c r="J41" s="422"/>
      <c r="K41" s="61"/>
      <c r="M41" s="65"/>
    </row>
    <row r="42" spans="1:13">
      <c r="A42" s="442"/>
      <c r="B42" s="428"/>
      <c r="C42" s="62"/>
      <c r="D42" s="62"/>
      <c r="E42" s="62"/>
      <c r="F42" s="62"/>
      <c r="G42" s="62"/>
      <c r="H42" s="62"/>
      <c r="I42" s="62"/>
      <c r="J42" s="62"/>
      <c r="K42" s="62"/>
      <c r="M42" s="65"/>
    </row>
    <row r="43" spans="1:13" ht="65.5" customHeight="1">
      <c r="A43" s="442"/>
      <c r="B43" s="69" t="s">
        <v>140</v>
      </c>
      <c r="C43" s="415" t="s">
        <v>364</v>
      </c>
      <c r="D43" s="416"/>
      <c r="E43" s="416"/>
      <c r="F43" s="416"/>
      <c r="G43" s="416"/>
      <c r="H43" s="416"/>
      <c r="I43" s="416"/>
      <c r="J43" s="416"/>
      <c r="K43" s="416"/>
      <c r="L43" s="416"/>
      <c r="M43" s="417"/>
    </row>
    <row r="44" spans="1:13" ht="15.65" customHeight="1">
      <c r="A44" s="442"/>
      <c r="B44" s="69" t="s">
        <v>141</v>
      </c>
      <c r="C44" s="415" t="s">
        <v>315</v>
      </c>
      <c r="D44" s="416"/>
      <c r="E44" s="416"/>
      <c r="F44" s="416"/>
      <c r="G44" s="416"/>
      <c r="H44" s="416"/>
      <c r="I44" s="416"/>
      <c r="J44" s="416"/>
      <c r="K44" s="416"/>
      <c r="L44" s="416"/>
      <c r="M44" s="417"/>
    </row>
    <row r="45" spans="1:13">
      <c r="A45" s="442"/>
      <c r="B45" s="69" t="s">
        <v>142</v>
      </c>
      <c r="C45" s="143">
        <v>0</v>
      </c>
      <c r="D45" s="13"/>
      <c r="E45" s="13"/>
      <c r="F45" s="13"/>
      <c r="G45" s="13"/>
      <c r="H45" s="13"/>
      <c r="I45" s="13"/>
      <c r="J45" s="13"/>
      <c r="K45" s="13"/>
      <c r="L45" s="13"/>
      <c r="M45" s="14"/>
    </row>
    <row r="46" spans="1:13">
      <c r="A46" s="443"/>
      <c r="B46" s="69" t="s">
        <v>143</v>
      </c>
      <c r="C46" s="143">
        <v>2018</v>
      </c>
      <c r="D46" s="13"/>
      <c r="E46" s="13"/>
      <c r="F46" s="13"/>
      <c r="G46" s="13"/>
      <c r="H46" s="13"/>
      <c r="I46" s="13"/>
      <c r="J46" s="13"/>
      <c r="K46" s="13"/>
      <c r="L46" s="13"/>
      <c r="M46" s="14"/>
    </row>
    <row r="47" spans="1:13" ht="15.75" customHeight="1">
      <c r="A47" s="435" t="s">
        <v>185</v>
      </c>
      <c r="B47" s="70" t="s">
        <v>144</v>
      </c>
      <c r="C47" s="438" t="s">
        <v>264</v>
      </c>
      <c r="D47" s="438"/>
      <c r="E47" s="438"/>
      <c r="F47" s="438"/>
      <c r="G47" s="438"/>
      <c r="H47" s="438"/>
      <c r="I47" s="438"/>
      <c r="J47" s="438"/>
      <c r="K47" s="438"/>
      <c r="L47" s="438"/>
      <c r="M47" s="439"/>
    </row>
    <row r="48" spans="1:13">
      <c r="A48" s="436"/>
      <c r="B48" s="70" t="s">
        <v>145</v>
      </c>
      <c r="C48" s="438" t="s">
        <v>219</v>
      </c>
      <c r="D48" s="438"/>
      <c r="E48" s="438"/>
      <c r="F48" s="438"/>
      <c r="G48" s="438"/>
      <c r="H48" s="438"/>
      <c r="I48" s="438"/>
      <c r="J48" s="438"/>
      <c r="K48" s="438"/>
      <c r="L48" s="438"/>
      <c r="M48" s="439"/>
    </row>
    <row r="49" spans="1:13">
      <c r="A49" s="436"/>
      <c r="B49" s="70" t="s">
        <v>146</v>
      </c>
      <c r="C49" s="418" t="s">
        <v>265</v>
      </c>
      <c r="D49" s="419"/>
      <c r="E49" s="419"/>
      <c r="F49" s="419"/>
      <c r="G49" s="419"/>
      <c r="H49" s="419"/>
      <c r="I49" s="419"/>
      <c r="J49" s="419"/>
      <c r="K49" s="419"/>
      <c r="L49" s="419"/>
      <c r="M49" s="419"/>
    </row>
    <row r="50" spans="1:13" ht="15.75" customHeight="1">
      <c r="A50" s="436"/>
      <c r="B50" s="71" t="s">
        <v>147</v>
      </c>
      <c r="C50" s="438" t="s">
        <v>206</v>
      </c>
      <c r="D50" s="438"/>
      <c r="E50" s="438"/>
      <c r="F50" s="438"/>
      <c r="G50" s="438"/>
      <c r="H50" s="438"/>
      <c r="I50" s="438"/>
      <c r="J50" s="438"/>
      <c r="K50" s="438"/>
      <c r="L50" s="438"/>
      <c r="M50" s="439"/>
    </row>
    <row r="51" spans="1:13" ht="15.75" customHeight="1">
      <c r="A51" s="436"/>
      <c r="B51" s="70" t="s">
        <v>148</v>
      </c>
      <c r="C51" s="440" t="s">
        <v>208</v>
      </c>
      <c r="D51" s="438"/>
      <c r="E51" s="438"/>
      <c r="F51" s="438"/>
      <c r="G51" s="438"/>
      <c r="H51" s="438"/>
      <c r="I51" s="438"/>
      <c r="J51" s="438"/>
      <c r="K51" s="438"/>
      <c r="L51" s="438"/>
      <c r="M51" s="439"/>
    </row>
    <row r="52" spans="1:13" ht="16" thickBot="1">
      <c r="A52" s="437"/>
      <c r="B52" s="70" t="s">
        <v>149</v>
      </c>
      <c r="C52" s="438" t="s">
        <v>266</v>
      </c>
      <c r="D52" s="438"/>
      <c r="E52" s="438"/>
      <c r="F52" s="438"/>
      <c r="G52" s="438"/>
      <c r="H52" s="438"/>
      <c r="I52" s="438"/>
      <c r="J52" s="438"/>
      <c r="K52" s="438"/>
      <c r="L52" s="438"/>
      <c r="M52" s="439"/>
    </row>
    <row r="53" spans="1:13" ht="15.75" customHeight="1">
      <c r="A53" s="435" t="s">
        <v>191</v>
      </c>
      <c r="B53" s="72" t="s">
        <v>177</v>
      </c>
      <c r="C53" s="438" t="s">
        <v>1499</v>
      </c>
      <c r="D53" s="438"/>
      <c r="E53" s="438"/>
      <c r="F53" s="438"/>
      <c r="G53" s="438"/>
      <c r="H53" s="438"/>
      <c r="I53" s="438"/>
      <c r="J53" s="438"/>
      <c r="K53" s="438"/>
      <c r="L53" s="438"/>
      <c r="M53" s="439"/>
    </row>
    <row r="54" spans="1:13" ht="30" customHeight="1">
      <c r="A54" s="436"/>
      <c r="B54" s="72" t="s">
        <v>178</v>
      </c>
      <c r="C54" s="438" t="s">
        <v>576</v>
      </c>
      <c r="D54" s="438"/>
      <c r="E54" s="438"/>
      <c r="F54" s="438"/>
      <c r="G54" s="438"/>
      <c r="H54" s="438"/>
      <c r="I54" s="438"/>
      <c r="J54" s="438"/>
      <c r="K54" s="438"/>
      <c r="L54" s="438"/>
      <c r="M54" s="439"/>
    </row>
    <row r="55" spans="1:13" ht="30" customHeight="1" thickBot="1">
      <c r="A55" s="436"/>
      <c r="B55" s="73" t="s">
        <v>6</v>
      </c>
      <c r="C55" s="438" t="s">
        <v>265</v>
      </c>
      <c r="D55" s="438"/>
      <c r="E55" s="438"/>
      <c r="F55" s="438"/>
      <c r="G55" s="438"/>
      <c r="H55" s="438"/>
      <c r="I55" s="438"/>
      <c r="J55" s="438"/>
      <c r="K55" s="438"/>
      <c r="L55" s="438"/>
      <c r="M55" s="439"/>
    </row>
    <row r="56" spans="1:13" ht="16" thickBot="1">
      <c r="A56" s="87" t="s">
        <v>150</v>
      </c>
      <c r="B56" s="74"/>
      <c r="C56" s="448" t="s">
        <v>151</v>
      </c>
      <c r="D56" s="449"/>
      <c r="E56" s="449"/>
      <c r="F56" s="449"/>
      <c r="G56" s="449"/>
      <c r="H56" s="449"/>
      <c r="I56" s="449"/>
      <c r="J56" s="449"/>
      <c r="K56" s="449"/>
      <c r="L56" s="449"/>
      <c r="M56" s="450"/>
    </row>
  </sheetData>
  <mergeCells count="39">
    <mergeCell ref="A53:A55"/>
    <mergeCell ref="C53:M53"/>
    <mergeCell ref="C54:M54"/>
    <mergeCell ref="C55:M55"/>
    <mergeCell ref="C56:M56"/>
    <mergeCell ref="G40:G41"/>
    <mergeCell ref="I41:J41"/>
    <mergeCell ref="C44:M44"/>
    <mergeCell ref="C43:M43"/>
    <mergeCell ref="A47:A52"/>
    <mergeCell ref="C47:M47"/>
    <mergeCell ref="C48:M48"/>
    <mergeCell ref="C49:M49"/>
    <mergeCell ref="C50:M50"/>
    <mergeCell ref="C51:M51"/>
    <mergeCell ref="C52:M52"/>
    <mergeCell ref="C11:M11"/>
    <mergeCell ref="A12:A46"/>
    <mergeCell ref="B13:B19"/>
    <mergeCell ref="B20:B23"/>
    <mergeCell ref="J25:L25"/>
    <mergeCell ref="B27:B29"/>
    <mergeCell ref="F38:G38"/>
    <mergeCell ref="A2:A11"/>
    <mergeCell ref="C2:M2"/>
    <mergeCell ref="C3:M3"/>
    <mergeCell ref="B8:B10"/>
    <mergeCell ref="C9:D9"/>
    <mergeCell ref="H38:I38"/>
    <mergeCell ref="F4:G4"/>
    <mergeCell ref="B39:B42"/>
    <mergeCell ref="F40:F41"/>
    <mergeCell ref="F9:G9"/>
    <mergeCell ref="I9:J9"/>
    <mergeCell ref="L9:M9"/>
    <mergeCell ref="C10:D10"/>
    <mergeCell ref="F10:G10"/>
    <mergeCell ref="I10:J10"/>
    <mergeCell ref="L10:M10"/>
  </mergeCells>
  <dataValidations count="4">
    <dataValidation allowBlank="1" showInputMessage="1" showErrorMessage="1" prompt="Incluir una ficha por cada indicador, ya sea de producto o de resultado" sqref="B1"/>
    <dataValidation allowBlank="1" showInputMessage="1" showErrorMessage="1" prompt="Selecciones de la lista desplegable" sqref="B12"/>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51" r:id="rId1"/>
  </hyperlinks>
  <pageMargins left="0.7" right="0.7" top="0.75" bottom="0.75" header="0.3" footer="0.3"/>
  <pageSetup paperSize="9" orientation="portrait"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zoomScale="80" zoomScaleNormal="80" workbookViewId="0">
      <selection activeCell="C12" sqref="C12:M12"/>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367</v>
      </c>
      <c r="C1" s="89"/>
      <c r="D1" s="89"/>
      <c r="E1" s="89"/>
      <c r="F1" s="89"/>
      <c r="G1" s="89"/>
      <c r="H1" s="89"/>
      <c r="I1" s="89"/>
      <c r="J1" s="89"/>
      <c r="K1" s="89"/>
      <c r="L1" s="89"/>
      <c r="M1" s="90"/>
    </row>
    <row r="2" spans="1:13" ht="23.5" customHeight="1">
      <c r="A2" s="457" t="s">
        <v>152</v>
      </c>
      <c r="B2" s="68" t="s">
        <v>113</v>
      </c>
      <c r="C2" s="432" t="str">
        <f>'Plan de acción'!Z59</f>
        <v>7.1.1 Trámites racionalizados</v>
      </c>
      <c r="D2" s="433"/>
      <c r="E2" s="433"/>
      <c r="F2" s="433"/>
      <c r="G2" s="433"/>
      <c r="H2" s="433"/>
      <c r="I2" s="433"/>
      <c r="J2" s="433"/>
      <c r="K2" s="433"/>
      <c r="L2" s="433"/>
      <c r="M2" s="434"/>
    </row>
    <row r="3" spans="1:13" ht="58" customHeight="1">
      <c r="A3" s="458"/>
      <c r="B3" s="69" t="s">
        <v>231</v>
      </c>
      <c r="C3" s="460" t="s">
        <v>1456</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366</v>
      </c>
      <c r="D11" s="464"/>
      <c r="E11" s="464"/>
      <c r="F11" s="464"/>
      <c r="G11" s="464"/>
      <c r="H11" s="464"/>
      <c r="I11" s="464"/>
      <c r="J11" s="464"/>
      <c r="K11" s="464"/>
      <c r="L11" s="464"/>
      <c r="M11" s="465"/>
    </row>
    <row r="12" spans="1:13" ht="75.650000000000006" customHeight="1">
      <c r="A12" s="458"/>
      <c r="B12" s="69" t="s">
        <v>229</v>
      </c>
      <c r="C12" s="466" t="s">
        <v>365</v>
      </c>
      <c r="D12" s="430"/>
      <c r="E12" s="430"/>
      <c r="F12" s="430"/>
      <c r="G12" s="430"/>
      <c r="H12" s="430"/>
      <c r="I12" s="430"/>
      <c r="J12" s="430"/>
      <c r="K12" s="430"/>
      <c r="L12" s="430"/>
      <c r="M12" s="467"/>
    </row>
    <row r="13" spans="1:13" ht="409.5">
      <c r="A13" s="459"/>
      <c r="B13" s="302" t="s">
        <v>1763</v>
      </c>
      <c r="C13" s="304" t="str">
        <f>'Plan de acción'!AD59</f>
        <v>16. Paz, Justicia e Instituciones Sólidas
8. Trabajo decente y crecimiento económico</v>
      </c>
      <c r="D13" s="37"/>
      <c r="E13" s="306" t="s">
        <v>1535</v>
      </c>
      <c r="F13" s="38" t="str">
        <f>'Plan de acción'!AE59</f>
        <v>16.6 Crear a todos los niveles instituciones eficaces y transparentes que rindan cuentas
8.2  Lograr niveles más elevados de productividad económica mediante la diversificación, la modernización tecnológica y la innovación, entre otras cosas centrándose en los sectores con gran valor añadido y un uso intensivo de la mano de obra</v>
      </c>
      <c r="G13" s="38"/>
      <c r="H13" s="38"/>
      <c r="I13" s="38"/>
      <c r="J13" s="38"/>
      <c r="K13" s="38"/>
      <c r="M13" s="65"/>
    </row>
    <row r="14" spans="1:13">
      <c r="A14" s="451" t="s">
        <v>114</v>
      </c>
      <c r="B14" s="69" t="s">
        <v>1613</v>
      </c>
      <c r="C14" s="124" t="str">
        <f>'Plan de acción'!AF59</f>
        <v>Ambiental</v>
      </c>
      <c r="D14" s="80"/>
      <c r="E14" s="80"/>
      <c r="F14" s="80"/>
      <c r="G14" s="80"/>
      <c r="H14" s="80"/>
      <c r="I14" s="80"/>
      <c r="J14" s="80"/>
      <c r="K14" s="80"/>
      <c r="M14" s="65"/>
    </row>
    <row r="15" spans="1:13" ht="49" customHeight="1">
      <c r="A15" s="452"/>
      <c r="B15" s="69" t="s">
        <v>115</v>
      </c>
      <c r="C15" s="466" t="str">
        <f>'Plan de acción'!AC59</f>
        <v>Sumatoria de trámites racionalizados</v>
      </c>
      <c r="D15" s="430"/>
      <c r="E15" s="430"/>
      <c r="F15" s="430"/>
      <c r="G15" s="430"/>
      <c r="H15" s="430"/>
      <c r="I15" s="430"/>
      <c r="J15" s="430"/>
      <c r="K15" s="430"/>
      <c r="L15" s="430"/>
      <c r="M15" s="467"/>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1561</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c r="K23" s="38"/>
      <c r="M23" s="65"/>
    </row>
    <row r="24" spans="1:13">
      <c r="A24" s="452"/>
      <c r="B24" s="427"/>
      <c r="C24" s="29" t="s">
        <v>168</v>
      </c>
      <c r="D24" s="39"/>
      <c r="E24" s="40"/>
      <c r="F24" s="29" t="s">
        <v>169</v>
      </c>
      <c r="G24" s="33" t="s">
        <v>233</v>
      </c>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82</v>
      </c>
      <c r="E27" s="38"/>
      <c r="F27" s="46" t="s">
        <v>130</v>
      </c>
      <c r="G27" s="32">
        <v>2018</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97</v>
      </c>
      <c r="E34" s="10"/>
      <c r="F34" s="102">
        <v>107</v>
      </c>
      <c r="G34" s="10"/>
      <c r="H34" s="102">
        <v>119</v>
      </c>
      <c r="I34" s="10"/>
      <c r="J34" s="102">
        <v>131</v>
      </c>
      <c r="L34" s="102">
        <v>143</v>
      </c>
      <c r="M34" s="118"/>
    </row>
    <row r="35" spans="1:13">
      <c r="A35" s="452"/>
      <c r="B35" s="427"/>
      <c r="C35" s="6"/>
      <c r="D35" s="7">
        <v>2024</v>
      </c>
      <c r="E35" s="7"/>
      <c r="F35" s="8">
        <v>2025</v>
      </c>
      <c r="G35" s="8"/>
      <c r="H35" s="8">
        <v>2026</v>
      </c>
      <c r="I35" s="7"/>
      <c r="J35" s="7">
        <v>2027</v>
      </c>
      <c r="L35" s="7">
        <v>2028</v>
      </c>
      <c r="M35" s="27"/>
    </row>
    <row r="36" spans="1:13">
      <c r="A36" s="452"/>
      <c r="B36" s="427"/>
      <c r="C36" s="6"/>
      <c r="D36" s="102">
        <v>158</v>
      </c>
      <c r="E36" s="10"/>
      <c r="F36" s="102">
        <v>178</v>
      </c>
      <c r="G36" s="10"/>
      <c r="H36" s="102">
        <v>198</v>
      </c>
      <c r="I36" s="10"/>
      <c r="J36" s="102">
        <v>218</v>
      </c>
      <c r="L36" s="102">
        <v>243</v>
      </c>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243</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1265</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2018</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370</v>
      </c>
      <c r="C1" s="89"/>
      <c r="D1" s="89"/>
      <c r="E1" s="89"/>
      <c r="F1" s="89"/>
      <c r="G1" s="89"/>
      <c r="H1" s="89"/>
      <c r="I1" s="89"/>
      <c r="J1" s="89"/>
      <c r="K1" s="89"/>
      <c r="L1" s="89"/>
      <c r="M1" s="90"/>
    </row>
    <row r="2" spans="1:13" ht="23.5" customHeight="1">
      <c r="A2" s="457" t="s">
        <v>152</v>
      </c>
      <c r="B2" s="68" t="s">
        <v>113</v>
      </c>
      <c r="C2" s="432" t="str">
        <f>'Plan de acción'!AB60</f>
        <v>Protocolo de protección de datos personales expedido</v>
      </c>
      <c r="D2" s="433"/>
      <c r="E2" s="433"/>
      <c r="F2" s="433"/>
      <c r="G2" s="433"/>
      <c r="H2" s="433"/>
      <c r="I2" s="433"/>
      <c r="J2" s="433"/>
      <c r="K2" s="433"/>
      <c r="L2" s="433"/>
      <c r="M2" s="434"/>
    </row>
    <row r="3" spans="1:13" ht="58" customHeight="1">
      <c r="A3" s="458"/>
      <c r="B3" s="69" t="s">
        <v>231</v>
      </c>
      <c r="C3" s="460" t="s">
        <v>1455</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64.5" customHeight="1">
      <c r="A11" s="458"/>
      <c r="B11" s="69" t="s">
        <v>230</v>
      </c>
      <c r="C11" s="463" t="s">
        <v>368</v>
      </c>
      <c r="D11" s="464"/>
      <c r="E11" s="464"/>
      <c r="F11" s="464"/>
      <c r="G11" s="464"/>
      <c r="H11" s="464"/>
      <c r="I11" s="464"/>
      <c r="J11" s="464"/>
      <c r="K11" s="464"/>
      <c r="L11" s="464"/>
      <c r="M11" s="465"/>
    </row>
    <row r="12" spans="1:13" ht="75.650000000000006" customHeight="1">
      <c r="A12" s="458"/>
      <c r="B12" s="69" t="s">
        <v>229</v>
      </c>
      <c r="C12" s="466" t="s">
        <v>365</v>
      </c>
      <c r="D12" s="430"/>
      <c r="E12" s="430"/>
      <c r="F12" s="430"/>
      <c r="G12" s="430"/>
      <c r="H12" s="430"/>
      <c r="I12" s="430"/>
      <c r="J12" s="430"/>
      <c r="K12" s="430"/>
      <c r="L12" s="430"/>
      <c r="M12" s="467"/>
    </row>
    <row r="13" spans="1:13" ht="356.5">
      <c r="A13" s="459"/>
      <c r="B13" s="302" t="s">
        <v>1763</v>
      </c>
      <c r="C13" s="304" t="str">
        <f>'Plan de acción'!AD60</f>
        <v>16. Paz, Justicia e Instituciones Sólidas</v>
      </c>
      <c r="D13" s="37"/>
      <c r="E13" s="306" t="s">
        <v>1535</v>
      </c>
      <c r="F13" s="38" t="str">
        <f>'Plan de acción'!AE60</f>
        <v>16.6 Crear a todos los niveles instituciones eficaces y transparentes que rindan cuentas
16.10 Garantizar el acceso público a la información y proteger las libertades fundamentales, de conformidad con las leyes nacionales y los acuerdos internacionales</v>
      </c>
      <c r="G13" s="38"/>
      <c r="H13" s="38"/>
      <c r="I13" s="38"/>
      <c r="J13" s="38"/>
      <c r="K13" s="38"/>
      <c r="M13" s="65"/>
    </row>
    <row r="14" spans="1:13">
      <c r="A14" s="451" t="s">
        <v>114</v>
      </c>
      <c r="B14" s="69" t="s">
        <v>1613</v>
      </c>
      <c r="C14" s="124" t="str">
        <f>'Plan de acción'!AF60</f>
        <v>No Aplica</v>
      </c>
      <c r="D14" s="80"/>
      <c r="E14" s="80"/>
      <c r="F14" s="80"/>
      <c r="G14" s="80"/>
      <c r="H14" s="80"/>
      <c r="I14" s="80"/>
      <c r="J14" s="80"/>
      <c r="K14" s="80"/>
      <c r="M14" s="65"/>
    </row>
    <row r="15" spans="1:13" ht="49" customHeight="1">
      <c r="A15" s="452"/>
      <c r="B15" s="69" t="s">
        <v>115</v>
      </c>
      <c r="C15" s="466" t="str">
        <f>'Plan de acción'!AC60</f>
        <v>(Sumatoria de fases de expedición de protocolo de datos personales realizadas / Sumatoria de fases de expedición de protocolo de datos personales planeadas) x 100</v>
      </c>
      <c r="D15" s="430"/>
      <c r="E15" s="430"/>
      <c r="F15" s="430"/>
      <c r="G15" s="430"/>
      <c r="H15" s="430"/>
      <c r="I15" s="430"/>
      <c r="J15" s="430"/>
      <c r="K15" s="430"/>
      <c r="L15" s="430"/>
      <c r="M15" s="467"/>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369</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332</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12">
        <v>2023</v>
      </c>
      <c r="M33" s="55"/>
    </row>
    <row r="34" spans="1:13">
      <c r="A34" s="452"/>
      <c r="B34" s="427"/>
      <c r="C34" s="6"/>
      <c r="D34" s="102">
        <v>100</v>
      </c>
      <c r="E34" s="10"/>
      <c r="F34" s="102"/>
      <c r="G34" s="10"/>
      <c r="H34" s="102"/>
      <c r="I34" s="10"/>
      <c r="J34" s="102"/>
      <c r="K34" s="10"/>
      <c r="L34" s="102"/>
      <c r="M34" s="118"/>
    </row>
    <row r="35" spans="1:13">
      <c r="A35" s="452"/>
      <c r="B35" s="427"/>
      <c r="C35" s="6"/>
      <c r="D35" s="7">
        <v>2024</v>
      </c>
      <c r="E35" s="7"/>
      <c r="F35" s="8">
        <v>2025</v>
      </c>
      <c r="G35" s="8"/>
      <c r="H35" s="8">
        <v>2026</v>
      </c>
      <c r="I35" s="7"/>
      <c r="J35" s="7">
        <v>2027</v>
      </c>
      <c r="L35" s="12">
        <v>2028</v>
      </c>
      <c r="M35" s="27"/>
    </row>
    <row r="36" spans="1:13">
      <c r="A36" s="452"/>
      <c r="B36" s="427"/>
      <c r="C36" s="6"/>
      <c r="D36" s="102"/>
      <c r="E36" s="10"/>
      <c r="F36" s="102"/>
      <c r="G36" s="10"/>
      <c r="H36" s="102"/>
      <c r="I36" s="10"/>
      <c r="J36" s="102"/>
      <c r="K36" s="10"/>
      <c r="L36" s="102"/>
      <c r="M36" s="118"/>
    </row>
    <row r="37" spans="1:13">
      <c r="A37" s="452"/>
      <c r="B37" s="427"/>
      <c r="C37" s="6"/>
      <c r="D37" s="7" t="s">
        <v>158</v>
      </c>
      <c r="E37" s="7"/>
      <c r="F37" s="7" t="s">
        <v>159</v>
      </c>
      <c r="G37" s="7"/>
      <c r="H37" s="8" t="s">
        <v>160</v>
      </c>
      <c r="I37" s="8"/>
      <c r="J37" s="8" t="s">
        <v>161</v>
      </c>
      <c r="K37" s="7"/>
      <c r="L37" s="7" t="s">
        <v>163</v>
      </c>
      <c r="M37" s="27"/>
    </row>
    <row r="38" spans="1:13">
      <c r="A38" s="452"/>
      <c r="B38" s="427"/>
      <c r="C38" s="6"/>
      <c r="D38" s="102"/>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100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1268</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5"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396</v>
      </c>
      <c r="C1" s="89"/>
      <c r="D1" s="89"/>
      <c r="E1" s="89"/>
      <c r="F1" s="89"/>
      <c r="G1" s="89"/>
      <c r="H1" s="89"/>
      <c r="I1" s="89"/>
      <c r="J1" s="89"/>
      <c r="K1" s="89"/>
      <c r="L1" s="89"/>
      <c r="M1" s="90"/>
    </row>
    <row r="2" spans="1:13" ht="23.5" customHeight="1">
      <c r="A2" s="457" t="s">
        <v>152</v>
      </c>
      <c r="B2" s="68" t="s">
        <v>113</v>
      </c>
      <c r="C2" s="432" t="str">
        <f>'Plan de acción'!AB61</f>
        <v>Número de entidades con metodología de cálculo de ahorros por racionalización de trámites implementada</v>
      </c>
      <c r="D2" s="433"/>
      <c r="E2" s="433"/>
      <c r="F2" s="433"/>
      <c r="G2" s="433"/>
      <c r="H2" s="433"/>
      <c r="I2" s="433"/>
      <c r="J2" s="433"/>
      <c r="K2" s="433"/>
      <c r="L2" s="433"/>
      <c r="M2" s="434"/>
    </row>
    <row r="3" spans="1:13" ht="58" customHeight="1">
      <c r="A3" s="458"/>
      <c r="B3" s="69" t="s">
        <v>231</v>
      </c>
      <c r="C3" s="460" t="s">
        <v>1459</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91.5" customHeight="1">
      <c r="A11" s="458"/>
      <c r="B11" s="69" t="s">
        <v>230</v>
      </c>
      <c r="C11" s="463" t="s">
        <v>1272</v>
      </c>
      <c r="D11" s="464"/>
      <c r="E11" s="464"/>
      <c r="F11" s="464"/>
      <c r="G11" s="464"/>
      <c r="H11" s="464"/>
      <c r="I11" s="464"/>
      <c r="J11" s="464"/>
      <c r="K11" s="464"/>
      <c r="L11" s="464"/>
      <c r="M11" s="465"/>
    </row>
    <row r="12" spans="1:13" ht="75.650000000000006" customHeight="1">
      <c r="A12" s="458"/>
      <c r="B12" s="69" t="s">
        <v>229</v>
      </c>
      <c r="C12" s="466" t="s">
        <v>365</v>
      </c>
      <c r="D12" s="430"/>
      <c r="E12" s="430"/>
      <c r="F12" s="430"/>
      <c r="G12" s="430"/>
      <c r="H12" s="430"/>
      <c r="I12" s="430"/>
      <c r="J12" s="430"/>
      <c r="K12" s="430"/>
      <c r="L12" s="430"/>
      <c r="M12" s="467"/>
    </row>
    <row r="13" spans="1:13" ht="124">
      <c r="A13" s="459"/>
      <c r="B13" s="302" t="s">
        <v>1763</v>
      </c>
      <c r="C13" s="304" t="str">
        <f>'Plan de acción'!AD61</f>
        <v>16. Paz, Justicia e Instituciones Sólidas</v>
      </c>
      <c r="D13" s="37"/>
      <c r="E13" s="306" t="s">
        <v>1535</v>
      </c>
      <c r="F13" s="38" t="str">
        <f>'Plan de acción'!AE61</f>
        <v>16.6 Crear a todos los niveles instituciones eficaces y transparentes que rindan cuentas</v>
      </c>
      <c r="G13" s="38"/>
      <c r="H13" s="38"/>
      <c r="I13" s="38"/>
      <c r="J13" s="38"/>
      <c r="K13" s="38"/>
      <c r="M13" s="65"/>
    </row>
    <row r="14" spans="1:13">
      <c r="A14" s="451" t="s">
        <v>114</v>
      </c>
      <c r="B14" s="69" t="s">
        <v>1613</v>
      </c>
      <c r="C14" s="124" t="str">
        <f>'Plan de acción'!AF61</f>
        <v>No Aplica</v>
      </c>
      <c r="D14" s="80"/>
      <c r="E14" s="80"/>
      <c r="F14" s="80"/>
      <c r="G14" s="80"/>
      <c r="H14" s="80"/>
      <c r="I14" s="80"/>
      <c r="J14" s="80"/>
      <c r="K14" s="80"/>
      <c r="M14" s="65"/>
    </row>
    <row r="15" spans="1:13" ht="49" customHeight="1">
      <c r="A15" s="452"/>
      <c r="B15" s="69" t="s">
        <v>115</v>
      </c>
      <c r="C15" s="466" t="str">
        <f>'Plan de acción'!AC61</f>
        <v>Sumatoria de entidades con metodología de cálculo de ahorros por racionalización de trámites implementada</v>
      </c>
      <c r="D15" s="430"/>
      <c r="E15" s="430"/>
      <c r="F15" s="430"/>
      <c r="G15" s="430"/>
      <c r="H15" s="430"/>
      <c r="I15" s="430"/>
      <c r="J15" s="430"/>
      <c r="K15" s="430"/>
      <c r="L15" s="430"/>
      <c r="M15" s="467"/>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371</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2020</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c r="E34" s="10"/>
      <c r="F34" s="102">
        <v>30</v>
      </c>
      <c r="G34" s="10"/>
      <c r="H34" s="102">
        <v>30</v>
      </c>
      <c r="I34" s="10"/>
      <c r="J34" s="102">
        <v>30</v>
      </c>
      <c r="K34" s="10"/>
      <c r="L34" s="102">
        <v>30</v>
      </c>
      <c r="M34" s="118"/>
    </row>
    <row r="35" spans="1:13">
      <c r="A35" s="452"/>
      <c r="B35" s="427"/>
      <c r="C35" s="6"/>
      <c r="D35" s="7">
        <v>2024</v>
      </c>
      <c r="E35" s="7"/>
      <c r="F35" s="8">
        <v>2025</v>
      </c>
      <c r="G35" s="8"/>
      <c r="H35" s="8">
        <v>2026</v>
      </c>
      <c r="I35" s="7"/>
      <c r="J35" s="7">
        <v>2027</v>
      </c>
      <c r="L35" s="7">
        <v>2028</v>
      </c>
      <c r="M35" s="27"/>
    </row>
    <row r="36" spans="1:13">
      <c r="A36" s="452"/>
      <c r="B36" s="427"/>
      <c r="C36" s="6"/>
      <c r="D36" s="102">
        <v>30</v>
      </c>
      <c r="E36" s="10"/>
      <c r="F36" s="102">
        <v>30</v>
      </c>
      <c r="G36" s="10"/>
      <c r="H36" s="102">
        <v>30</v>
      </c>
      <c r="I36" s="10"/>
      <c r="J36" s="102">
        <v>30</v>
      </c>
      <c r="K36" s="10"/>
      <c r="L36" s="102">
        <v>30</v>
      </c>
      <c r="M36" s="118"/>
    </row>
    <row r="37" spans="1:13">
      <c r="A37" s="452"/>
      <c r="B37" s="427"/>
      <c r="C37" s="6"/>
      <c r="E37" s="7"/>
      <c r="F37" s="7"/>
      <c r="G37" s="7"/>
      <c r="H37" s="8"/>
      <c r="I37" s="8"/>
      <c r="J37" s="8"/>
      <c r="K37" s="7"/>
      <c r="L37" s="7"/>
      <c r="M37" s="27"/>
    </row>
    <row r="38" spans="1:13">
      <c r="A38" s="452"/>
      <c r="B38" s="427"/>
      <c r="C38" s="6"/>
      <c r="D38" s="102"/>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30</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1269</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2020</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C59:M59"/>
    <mergeCell ref="C47:M47"/>
    <mergeCell ref="C49:M49"/>
    <mergeCell ref="A50:A55"/>
    <mergeCell ref="C50:M50"/>
    <mergeCell ref="C51:M51"/>
    <mergeCell ref="C52:M52"/>
    <mergeCell ref="C53:M53"/>
    <mergeCell ref="C54:M54"/>
    <mergeCell ref="C55:M55"/>
    <mergeCell ref="A14:A49"/>
    <mergeCell ref="C15:M15"/>
    <mergeCell ref="B16:B21"/>
    <mergeCell ref="B22:B25"/>
    <mergeCell ref="J27:L27"/>
    <mergeCell ref="B29:B31"/>
    <mergeCell ref="A56:A58"/>
    <mergeCell ref="C56:M56"/>
    <mergeCell ref="C57:M57"/>
    <mergeCell ref="C58:M58"/>
    <mergeCell ref="H40:I40"/>
    <mergeCell ref="B42:B45"/>
    <mergeCell ref="F43:F44"/>
    <mergeCell ref="G43:G44"/>
    <mergeCell ref="I44:J44"/>
    <mergeCell ref="C46:M46"/>
    <mergeCell ref="C11:M11"/>
    <mergeCell ref="C12:M12"/>
    <mergeCell ref="B32:B41"/>
    <mergeCell ref="F40:G40"/>
    <mergeCell ref="A2:A13"/>
    <mergeCell ref="C2:M2"/>
    <mergeCell ref="C3:M3"/>
    <mergeCell ref="B8:B10"/>
    <mergeCell ref="C9:D9"/>
    <mergeCell ref="F9:G9"/>
    <mergeCell ref="I9:J9"/>
    <mergeCell ref="C10:D10"/>
    <mergeCell ref="F10:G10"/>
    <mergeCell ref="I10:J10"/>
    <mergeCell ref="F4:G4"/>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45"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396</v>
      </c>
      <c r="C1" s="89"/>
      <c r="D1" s="89"/>
      <c r="E1" s="89"/>
      <c r="F1" s="89"/>
      <c r="G1" s="89"/>
      <c r="H1" s="89"/>
      <c r="I1" s="89"/>
      <c r="J1" s="89"/>
      <c r="K1" s="89"/>
      <c r="L1" s="89"/>
      <c r="M1" s="90"/>
    </row>
    <row r="2" spans="1:13" ht="23.5" customHeight="1">
      <c r="A2" s="457" t="s">
        <v>152</v>
      </c>
      <c r="B2" s="68" t="s">
        <v>113</v>
      </c>
      <c r="C2" s="432" t="str">
        <f>'Plan de acción'!AB62</f>
        <v>Número de matrices de riesgo  para procesos de inspección, vigilancia y control elaboradas e implementadas</v>
      </c>
      <c r="D2" s="433"/>
      <c r="E2" s="433"/>
      <c r="F2" s="433"/>
      <c r="G2" s="433"/>
      <c r="H2" s="433"/>
      <c r="I2" s="433"/>
      <c r="J2" s="433"/>
      <c r="K2" s="433"/>
      <c r="L2" s="433"/>
      <c r="M2" s="434"/>
    </row>
    <row r="3" spans="1:13" ht="58" customHeight="1">
      <c r="A3" s="458"/>
      <c r="B3" s="69" t="s">
        <v>231</v>
      </c>
      <c r="C3" s="460" t="s">
        <v>1458</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c r="G9" s="414"/>
      <c r="H9" s="23"/>
      <c r="I9" s="414"/>
      <c r="J9" s="414"/>
      <c r="K9" s="23"/>
      <c r="M9" s="65"/>
    </row>
    <row r="10" spans="1:13">
      <c r="A10" s="458"/>
      <c r="B10" s="428"/>
      <c r="C10" s="414" t="s">
        <v>176</v>
      </c>
      <c r="D10" s="414"/>
      <c r="E10" s="122"/>
      <c r="F10" s="414" t="s">
        <v>176</v>
      </c>
      <c r="G10" s="414"/>
      <c r="H10" s="122"/>
      <c r="I10" s="414" t="s">
        <v>176</v>
      </c>
      <c r="J10" s="414"/>
      <c r="K10" s="122"/>
      <c r="M10" s="65"/>
    </row>
    <row r="11" spans="1:13" ht="91.5" customHeight="1">
      <c r="A11" s="458"/>
      <c r="B11" s="69" t="s">
        <v>230</v>
      </c>
      <c r="C11" s="463" t="s">
        <v>374</v>
      </c>
      <c r="D11" s="464"/>
      <c r="E11" s="464"/>
      <c r="F11" s="464"/>
      <c r="G11" s="464"/>
      <c r="H11" s="464"/>
      <c r="I11" s="464"/>
      <c r="J11" s="464"/>
      <c r="K11" s="464"/>
      <c r="L11" s="464"/>
      <c r="M11" s="465"/>
    </row>
    <row r="12" spans="1:13" ht="75.650000000000006" customHeight="1">
      <c r="A12" s="458"/>
      <c r="B12" s="69" t="s">
        <v>229</v>
      </c>
      <c r="C12" s="466" t="s">
        <v>365</v>
      </c>
      <c r="D12" s="430"/>
      <c r="E12" s="430"/>
      <c r="F12" s="430"/>
      <c r="G12" s="430"/>
      <c r="H12" s="430"/>
      <c r="I12" s="430"/>
      <c r="J12" s="430"/>
      <c r="K12" s="430"/>
      <c r="L12" s="430"/>
      <c r="M12" s="467"/>
    </row>
    <row r="13" spans="1:13" ht="124">
      <c r="A13" s="459"/>
      <c r="B13" s="302" t="s">
        <v>1763</v>
      </c>
      <c r="C13" s="304" t="str">
        <f>'Plan de acción'!AD62</f>
        <v>16. Paz, Justicia e Instituciones Sólidas</v>
      </c>
      <c r="D13" s="37"/>
      <c r="E13" s="306" t="s">
        <v>1535</v>
      </c>
      <c r="F13" s="38" t="str">
        <f>'Plan de acción'!AE62</f>
        <v>16.6 Crear a todos los niveles instituciones eficaces y transparentes que rindan cuentas</v>
      </c>
      <c r="G13" s="38"/>
      <c r="H13" s="38"/>
      <c r="I13" s="38"/>
      <c r="J13" s="38"/>
      <c r="K13" s="38"/>
      <c r="M13" s="65"/>
    </row>
    <row r="14" spans="1:13">
      <c r="A14" s="451" t="s">
        <v>114</v>
      </c>
      <c r="B14" s="69" t="s">
        <v>1613</v>
      </c>
      <c r="C14" s="124" t="str">
        <f>'Plan de acción'!AF62</f>
        <v>No Aplica</v>
      </c>
      <c r="D14" s="80"/>
      <c r="E14" s="80"/>
      <c r="F14" s="80"/>
      <c r="G14" s="80"/>
      <c r="H14" s="80"/>
      <c r="I14" s="80"/>
      <c r="J14" s="80"/>
      <c r="K14" s="80"/>
      <c r="M14" s="65"/>
    </row>
    <row r="15" spans="1:13" ht="49" customHeight="1">
      <c r="A15" s="452"/>
      <c r="B15" s="69" t="s">
        <v>115</v>
      </c>
      <c r="C15" s="466" t="str">
        <f>'Plan de acción'!AC62</f>
        <v>Sumatoria de matrices de riesgo  para procesos de inspección, vigilancia y control elaboradas e implementadas</v>
      </c>
      <c r="D15" s="430"/>
      <c r="E15" s="430"/>
      <c r="F15" s="430"/>
      <c r="G15" s="430"/>
      <c r="H15" s="430"/>
      <c r="I15" s="430"/>
      <c r="J15" s="430"/>
      <c r="K15" s="430"/>
      <c r="L15" s="430"/>
      <c r="M15" s="467"/>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371</v>
      </c>
      <c r="G20" s="9"/>
      <c r="H20" s="9"/>
      <c r="I20" s="9"/>
      <c r="J20" s="9"/>
      <c r="K20" s="9"/>
      <c r="L20" s="9"/>
      <c r="M20" s="34"/>
    </row>
    <row r="21" spans="1:13" ht="9.75" customHeight="1">
      <c r="A21" s="452"/>
      <c r="B21" s="428"/>
      <c r="C21" s="35"/>
      <c r="D21" s="35"/>
      <c r="E21" s="35"/>
      <c r="F21" s="35"/>
      <c r="G21" s="35"/>
      <c r="H21" s="35"/>
      <c r="I21" s="35"/>
      <c r="J21" s="35"/>
      <c r="K21" s="35"/>
      <c r="L21" s="35"/>
      <c r="M21" s="36"/>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119" t="s">
        <v>128</v>
      </c>
      <c r="C26" s="38"/>
      <c r="D26" s="38"/>
      <c r="E26" s="38"/>
      <c r="F26" s="38"/>
      <c r="G26" s="38"/>
      <c r="H26" s="38"/>
      <c r="I26" s="38"/>
      <c r="J26" s="38"/>
      <c r="K26" s="38"/>
      <c r="L26" s="38"/>
      <c r="M26" s="45"/>
    </row>
    <row r="27" spans="1:13" ht="19" customHeight="1">
      <c r="A27" s="452"/>
      <c r="B27" s="119"/>
      <c r="C27" s="67" t="s">
        <v>129</v>
      </c>
      <c r="D27" s="99">
        <v>0</v>
      </c>
      <c r="E27" s="38"/>
      <c r="F27" s="46" t="s">
        <v>130</v>
      </c>
      <c r="G27" s="32">
        <v>2017</v>
      </c>
      <c r="H27" s="38"/>
      <c r="I27" s="46" t="s">
        <v>131</v>
      </c>
      <c r="J27" s="429" t="s">
        <v>206</v>
      </c>
      <c r="K27" s="430"/>
      <c r="L27" s="431"/>
      <c r="M27" s="45"/>
    </row>
    <row r="28" spans="1:13">
      <c r="A28" s="452"/>
      <c r="B28" s="120"/>
      <c r="C28" s="35"/>
      <c r="D28" s="35"/>
      <c r="E28" s="35"/>
      <c r="F28" s="35"/>
      <c r="G28" s="35"/>
      <c r="H28" s="35"/>
      <c r="I28" s="35"/>
      <c r="J28" s="35"/>
      <c r="K28" s="35"/>
      <c r="L28" s="35"/>
      <c r="M28" s="36"/>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35"/>
      <c r="D31" s="51"/>
      <c r="E31" s="52"/>
      <c r="F31" s="35"/>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4</v>
      </c>
      <c r="E34" s="10"/>
      <c r="F34" s="102">
        <v>4</v>
      </c>
      <c r="G34" s="10"/>
      <c r="H34" s="102">
        <v>4</v>
      </c>
      <c r="I34" s="10"/>
      <c r="J34" s="102">
        <v>4</v>
      </c>
      <c r="L34" s="102">
        <v>4</v>
      </c>
      <c r="M34" s="118"/>
    </row>
    <row r="35" spans="1:13">
      <c r="A35" s="452"/>
      <c r="B35" s="427"/>
      <c r="C35" s="6"/>
      <c r="D35" s="7">
        <v>2024</v>
      </c>
      <c r="E35" s="7"/>
      <c r="F35" s="8">
        <v>2025</v>
      </c>
      <c r="G35" s="8"/>
      <c r="H35" s="8">
        <v>2026</v>
      </c>
      <c r="I35" s="7"/>
      <c r="J35" s="7">
        <v>2027</v>
      </c>
      <c r="L35" s="7">
        <v>2028</v>
      </c>
      <c r="M35" s="27"/>
    </row>
    <row r="36" spans="1:13">
      <c r="A36" s="452"/>
      <c r="B36" s="427"/>
      <c r="C36" s="6"/>
      <c r="D36" s="102">
        <v>4</v>
      </c>
      <c r="E36" s="10"/>
      <c r="F36" s="102">
        <v>4</v>
      </c>
      <c r="G36" s="10"/>
      <c r="H36" s="102">
        <v>4</v>
      </c>
      <c r="I36" s="10"/>
      <c r="J36" s="102">
        <v>4</v>
      </c>
      <c r="L36" s="102">
        <v>4</v>
      </c>
      <c r="M36" s="118"/>
    </row>
    <row r="37" spans="1:13">
      <c r="A37" s="452"/>
      <c r="B37" s="427"/>
      <c r="C37" s="6"/>
      <c r="E37" s="7"/>
      <c r="F37" s="7" t="s">
        <v>159</v>
      </c>
      <c r="G37" s="7"/>
      <c r="H37" s="8" t="s">
        <v>160</v>
      </c>
      <c r="I37" s="8"/>
      <c r="J37" s="8" t="s">
        <v>161</v>
      </c>
      <c r="K37" s="7"/>
      <c r="L37" s="7" t="s">
        <v>163</v>
      </c>
      <c r="M37" s="27"/>
    </row>
    <row r="38" spans="1:13">
      <c r="A38" s="452"/>
      <c r="B38" s="427"/>
      <c r="C38" s="6"/>
      <c r="E38" s="10"/>
      <c r="F38" s="121"/>
      <c r="G38" s="10"/>
      <c r="H38" s="121"/>
      <c r="I38" s="10"/>
      <c r="J38" s="121"/>
      <c r="K38" s="10"/>
      <c r="L38" s="121"/>
      <c r="M38" s="118"/>
    </row>
    <row r="39" spans="1:13">
      <c r="A39" s="452"/>
      <c r="B39" s="427"/>
      <c r="C39" s="6"/>
      <c r="D39" s="11" t="s">
        <v>163</v>
      </c>
      <c r="E39" s="117"/>
      <c r="F39" s="11" t="s">
        <v>180</v>
      </c>
      <c r="G39" s="117"/>
      <c r="H39" s="11"/>
      <c r="I39" s="117"/>
      <c r="J39" s="11"/>
      <c r="K39" s="117"/>
      <c r="L39" s="11"/>
      <c r="M39" s="118"/>
    </row>
    <row r="40" spans="1:13">
      <c r="A40" s="452"/>
      <c r="B40" s="427"/>
      <c r="C40" s="6"/>
      <c r="D40" s="121"/>
      <c r="E40" s="10"/>
      <c r="F40" s="444">
        <v>4</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1273</v>
      </c>
      <c r="D46" s="433"/>
      <c r="E46" s="433"/>
      <c r="F46" s="433"/>
      <c r="G46" s="433"/>
      <c r="H46" s="433"/>
      <c r="I46" s="433"/>
      <c r="J46" s="433"/>
      <c r="K46" s="433"/>
      <c r="L46" s="433"/>
      <c r="M46" s="434"/>
    </row>
    <row r="47" spans="1:13">
      <c r="A47" s="452"/>
      <c r="B47" s="69" t="s">
        <v>141</v>
      </c>
      <c r="C47" s="432" t="s">
        <v>206</v>
      </c>
      <c r="D47" s="433"/>
      <c r="E47" s="433"/>
      <c r="F47" s="433"/>
      <c r="G47" s="433"/>
      <c r="H47" s="433"/>
      <c r="I47" s="433"/>
      <c r="J47" s="433"/>
      <c r="K47" s="433"/>
      <c r="L47" s="433"/>
      <c r="M47" s="434"/>
    </row>
    <row r="48" spans="1:13">
      <c r="A48" s="452"/>
      <c r="B48" s="69" t="s">
        <v>142</v>
      </c>
      <c r="C48" s="13">
        <v>0</v>
      </c>
      <c r="D48" s="13"/>
      <c r="E48" s="13"/>
      <c r="F48" s="13"/>
      <c r="G48" s="13"/>
      <c r="H48" s="13"/>
      <c r="I48" s="13"/>
      <c r="J48" s="13"/>
      <c r="K48" s="13"/>
      <c r="L48" s="13"/>
      <c r="M48" s="1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242</v>
      </c>
      <c r="D50" s="438"/>
      <c r="E50" s="438"/>
      <c r="F50" s="438"/>
      <c r="G50" s="438"/>
      <c r="H50" s="438"/>
      <c r="I50" s="438"/>
      <c r="J50" s="438"/>
      <c r="K50" s="438"/>
      <c r="L50" s="438"/>
      <c r="M50" s="439"/>
    </row>
    <row r="51" spans="1:13" ht="15.65" customHeight="1">
      <c r="A51" s="436"/>
      <c r="B51" s="70" t="s">
        <v>145</v>
      </c>
      <c r="C51" s="438" t="s">
        <v>219</v>
      </c>
      <c r="D51" s="438"/>
      <c r="E51" s="438"/>
      <c r="F51" s="438"/>
      <c r="G51" s="438"/>
      <c r="H51" s="438"/>
      <c r="I51" s="438"/>
      <c r="J51" s="438"/>
      <c r="K51" s="438"/>
      <c r="L51" s="438"/>
      <c r="M51" s="439"/>
    </row>
    <row r="52" spans="1:13" ht="15.65" customHeight="1">
      <c r="A52" s="436"/>
      <c r="B52" s="70" t="s">
        <v>146</v>
      </c>
      <c r="C52" s="438" t="s">
        <v>41</v>
      </c>
      <c r="D52" s="438"/>
      <c r="E52" s="438"/>
      <c r="F52" s="438"/>
      <c r="G52" s="438"/>
      <c r="H52" s="438"/>
      <c r="I52" s="438"/>
      <c r="J52" s="438"/>
      <c r="K52" s="438"/>
      <c r="L52" s="438"/>
      <c r="M52" s="439"/>
    </row>
    <row r="53" spans="1:13" ht="15.75" customHeight="1">
      <c r="A53" s="436"/>
      <c r="B53" s="71" t="s">
        <v>147</v>
      </c>
      <c r="C53" s="438" t="s">
        <v>206</v>
      </c>
      <c r="D53" s="438"/>
      <c r="E53" s="438"/>
      <c r="F53" s="438"/>
      <c r="G53" s="438"/>
      <c r="H53" s="438"/>
      <c r="I53" s="438"/>
      <c r="J53" s="438"/>
      <c r="K53" s="438"/>
      <c r="L53" s="438"/>
      <c r="M53" s="439"/>
    </row>
    <row r="54" spans="1:13" ht="15.75" customHeight="1">
      <c r="A54" s="436"/>
      <c r="B54" s="70" t="s">
        <v>148</v>
      </c>
      <c r="C54" s="440" t="s">
        <v>208</v>
      </c>
      <c r="D54" s="438"/>
      <c r="E54" s="438"/>
      <c r="F54" s="438"/>
      <c r="G54" s="438"/>
      <c r="H54" s="438"/>
      <c r="I54" s="438"/>
      <c r="J54" s="438"/>
      <c r="K54" s="438"/>
      <c r="L54" s="438"/>
      <c r="M54" s="439"/>
    </row>
    <row r="55" spans="1:13" ht="16" customHeight="1" thickBot="1">
      <c r="A55" s="437"/>
      <c r="B55" s="70" t="s">
        <v>149</v>
      </c>
      <c r="C55" s="438" t="s">
        <v>216</v>
      </c>
      <c r="D55" s="438"/>
      <c r="E55" s="438"/>
      <c r="F55" s="438"/>
      <c r="G55" s="438"/>
      <c r="H55" s="438"/>
      <c r="I55" s="438"/>
      <c r="J55" s="438"/>
      <c r="K55" s="438"/>
      <c r="L55" s="438"/>
      <c r="M55" s="439"/>
    </row>
    <row r="56" spans="1:13" ht="15.75" customHeight="1">
      <c r="A56" s="435" t="s">
        <v>191</v>
      </c>
      <c r="B56" s="72" t="s">
        <v>177</v>
      </c>
      <c r="C56" s="438" t="s">
        <v>1499</v>
      </c>
      <c r="D56" s="438"/>
      <c r="E56" s="438"/>
      <c r="F56" s="438"/>
      <c r="G56" s="438"/>
      <c r="H56" s="438"/>
      <c r="I56" s="438"/>
      <c r="J56" s="438"/>
      <c r="K56" s="438"/>
      <c r="L56" s="438"/>
      <c r="M56" s="439"/>
    </row>
    <row r="57" spans="1:13" ht="30" customHeight="1">
      <c r="A57" s="436"/>
      <c r="B57" s="72" t="s">
        <v>178</v>
      </c>
      <c r="C57" s="438" t="s">
        <v>576</v>
      </c>
      <c r="D57" s="438"/>
      <c r="E57" s="438"/>
      <c r="F57" s="438"/>
      <c r="G57" s="438"/>
      <c r="H57" s="438"/>
      <c r="I57" s="438"/>
      <c r="J57" s="438"/>
      <c r="K57" s="438"/>
      <c r="L57" s="438"/>
      <c r="M57" s="439"/>
    </row>
    <row r="58" spans="1:13" ht="30" customHeight="1" thickBot="1">
      <c r="A58" s="436"/>
      <c r="B58" s="73" t="s">
        <v>6</v>
      </c>
      <c r="C58" s="438" t="s">
        <v>265</v>
      </c>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A56:A58"/>
    <mergeCell ref="C56:M56"/>
    <mergeCell ref="C57:M57"/>
    <mergeCell ref="C58:M58"/>
    <mergeCell ref="C59:M59"/>
    <mergeCell ref="C47:M47"/>
    <mergeCell ref="C49:M49"/>
    <mergeCell ref="A50:A55"/>
    <mergeCell ref="C50:M50"/>
    <mergeCell ref="C51:M51"/>
    <mergeCell ref="C52:M52"/>
    <mergeCell ref="C53:M53"/>
    <mergeCell ref="C54:M54"/>
    <mergeCell ref="C55:M55"/>
    <mergeCell ref="H40:I40"/>
    <mergeCell ref="B42:B45"/>
    <mergeCell ref="F43:F44"/>
    <mergeCell ref="G43:G44"/>
    <mergeCell ref="I44:J44"/>
    <mergeCell ref="C46:M46"/>
    <mergeCell ref="C11:M11"/>
    <mergeCell ref="C12:M12"/>
    <mergeCell ref="A14:A49"/>
    <mergeCell ref="C15:M15"/>
    <mergeCell ref="B16:B21"/>
    <mergeCell ref="B22:B25"/>
    <mergeCell ref="J27:L27"/>
    <mergeCell ref="B29:B31"/>
    <mergeCell ref="B32:B41"/>
    <mergeCell ref="F40:G40"/>
    <mergeCell ref="A2:A13"/>
    <mergeCell ref="C2:M2"/>
    <mergeCell ref="C3:M3"/>
    <mergeCell ref="B8:B10"/>
    <mergeCell ref="C9:D9"/>
    <mergeCell ref="F4:G4"/>
    <mergeCell ref="F9:G9"/>
    <mergeCell ref="I9:J9"/>
    <mergeCell ref="C10:D10"/>
    <mergeCell ref="F10:G10"/>
    <mergeCell ref="I10:J10"/>
  </mergeCells>
  <dataValidations count="6">
    <dataValidation allowBlank="1" showInputMessage="1" showErrorMessage="1" prompt="Seleccione de la lista desplegable" sqref="H7 B7 B4"/>
    <dataValidation allowBlank="1" showInputMessage="1" showErrorMessage="1" prompt="Selecciones de la lista desplegable" sqref="B14"/>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13"/>
    <dataValidation allowBlank="1" showInputMessage="1" showErrorMessage="1" prompt="Identifique el ODS a que le apunta el indicador de producto. Seleccione de la lista desplegable._x000a_" sqref="B13"/>
  </dataValidations>
  <hyperlinks>
    <hyperlink ref="C54"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8585"/>
  </sheetPr>
  <dimension ref="A1:M59"/>
  <sheetViews>
    <sheetView topLeftCell="A12" zoomScale="80" zoomScaleNormal="80" workbookViewId="0">
      <selection activeCell="F14" sqref="F14"/>
    </sheetView>
  </sheetViews>
  <sheetFormatPr baseColWidth="10" defaultColWidth="11.453125" defaultRowHeight="15.5"/>
  <cols>
    <col min="1" max="1" width="25.1796875" style="12" customWidth="1"/>
    <col min="2" max="2" width="39.1796875" style="63" customWidth="1"/>
    <col min="3" max="16384" width="11.453125" style="12"/>
  </cols>
  <sheetData>
    <row r="1" spans="1:13" ht="16" thickBot="1">
      <c r="A1" s="86"/>
      <c r="B1" s="88" t="s">
        <v>1778</v>
      </c>
      <c r="C1" s="89"/>
      <c r="D1" s="89"/>
      <c r="E1" s="89"/>
      <c r="F1" s="89"/>
      <c r="G1" s="89"/>
      <c r="H1" s="89"/>
      <c r="I1" s="89"/>
      <c r="J1" s="89"/>
      <c r="K1" s="89"/>
      <c r="L1" s="89"/>
      <c r="M1" s="90"/>
    </row>
    <row r="2" spans="1:13" ht="23.5" customHeight="1">
      <c r="A2" s="457" t="s">
        <v>152</v>
      </c>
      <c r="B2" s="68" t="s">
        <v>113</v>
      </c>
      <c r="C2" s="432" t="str">
        <f>'Plan de acción'!AB63</f>
        <v>Número de trámites de la Secretaría Distrital de Gobierno virtualizados</v>
      </c>
      <c r="D2" s="433"/>
      <c r="E2" s="433"/>
      <c r="F2" s="433"/>
      <c r="G2" s="433"/>
      <c r="H2" s="433"/>
      <c r="I2" s="433"/>
      <c r="J2" s="433"/>
      <c r="K2" s="433"/>
      <c r="L2" s="433"/>
      <c r="M2" s="434"/>
    </row>
    <row r="3" spans="1:13" ht="58" customHeight="1">
      <c r="A3" s="458"/>
      <c r="B3" s="69" t="s">
        <v>231</v>
      </c>
      <c r="C3" s="460" t="s">
        <v>1456</v>
      </c>
      <c r="D3" s="461"/>
      <c r="E3" s="461"/>
      <c r="F3" s="461"/>
      <c r="G3" s="461"/>
      <c r="H3" s="461"/>
      <c r="I3" s="461"/>
      <c r="J3" s="461"/>
      <c r="K3" s="461"/>
      <c r="L3" s="461"/>
      <c r="M3" s="462"/>
    </row>
    <row r="4" spans="1:13">
      <c r="A4" s="458"/>
      <c r="B4" s="282" t="s">
        <v>105</v>
      </c>
      <c r="C4" s="123" t="s">
        <v>107</v>
      </c>
      <c r="D4" s="287"/>
      <c r="E4" s="287"/>
      <c r="F4" s="411" t="s">
        <v>1759</v>
      </c>
      <c r="G4" s="412"/>
      <c r="H4" s="299"/>
      <c r="I4" s="287"/>
      <c r="J4" s="287"/>
      <c r="K4" s="287"/>
      <c r="L4" s="287"/>
      <c r="M4" s="288"/>
    </row>
    <row r="5" spans="1:13">
      <c r="A5" s="458"/>
      <c r="B5" s="78" t="s">
        <v>193</v>
      </c>
      <c r="C5" s="17"/>
      <c r="D5" s="17"/>
      <c r="E5" s="17"/>
      <c r="F5" s="17"/>
      <c r="G5" s="17"/>
      <c r="H5" s="17"/>
      <c r="I5" s="17"/>
      <c r="J5" s="17"/>
      <c r="K5" s="17"/>
      <c r="L5" s="17"/>
      <c r="M5" s="18"/>
    </row>
    <row r="6" spans="1:13">
      <c r="A6" s="458"/>
      <c r="B6" s="282"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44</v>
      </c>
      <c r="D9" s="414"/>
      <c r="E9" s="279"/>
      <c r="F9" s="414"/>
      <c r="G9" s="414"/>
      <c r="H9" s="279"/>
      <c r="I9" s="414"/>
      <c r="J9" s="414"/>
      <c r="K9" s="279"/>
      <c r="M9" s="65"/>
    </row>
    <row r="10" spans="1:13">
      <c r="A10" s="458"/>
      <c r="B10" s="428"/>
      <c r="C10" s="414" t="s">
        <v>176</v>
      </c>
      <c r="D10" s="414"/>
      <c r="E10" s="280"/>
      <c r="F10" s="414" t="s">
        <v>176</v>
      </c>
      <c r="G10" s="414"/>
      <c r="H10" s="280"/>
      <c r="I10" s="414" t="s">
        <v>176</v>
      </c>
      <c r="J10" s="414"/>
      <c r="K10" s="280"/>
      <c r="M10" s="65"/>
    </row>
    <row r="11" spans="1:13" ht="91.5" customHeight="1">
      <c r="A11" s="458"/>
      <c r="B11" s="69" t="s">
        <v>230</v>
      </c>
      <c r="C11" s="463" t="s">
        <v>1779</v>
      </c>
      <c r="D11" s="464"/>
      <c r="E11" s="464"/>
      <c r="F11" s="464"/>
      <c r="G11" s="464"/>
      <c r="H11" s="464"/>
      <c r="I11" s="464"/>
      <c r="J11" s="464"/>
      <c r="K11" s="464"/>
      <c r="L11" s="464"/>
      <c r="M11" s="465"/>
    </row>
    <row r="12" spans="1:13" ht="75.650000000000006" customHeight="1">
      <c r="A12" s="458"/>
      <c r="B12" s="69" t="s">
        <v>229</v>
      </c>
      <c r="C12" s="466" t="s">
        <v>365</v>
      </c>
      <c r="D12" s="430"/>
      <c r="E12" s="430"/>
      <c r="F12" s="430"/>
      <c r="G12" s="430"/>
      <c r="H12" s="430"/>
      <c r="I12" s="430"/>
      <c r="J12" s="430"/>
      <c r="K12" s="430"/>
      <c r="L12" s="430"/>
      <c r="M12" s="467"/>
    </row>
    <row r="13" spans="1:13" ht="124">
      <c r="A13" s="459"/>
      <c r="B13" s="302" t="s">
        <v>1763</v>
      </c>
      <c r="C13" s="304" t="str">
        <f>'Plan de acción'!AD63</f>
        <v>16. Paz, Justicia e Instituciones Sólidas</v>
      </c>
      <c r="D13" s="37"/>
      <c r="E13" s="306" t="s">
        <v>1535</v>
      </c>
      <c r="F13" s="38" t="str">
        <f>'Plan de acción'!AE63</f>
        <v>16.6 Crear a todos los niveles instituciones eficaces y transparentes que rindan cuentas</v>
      </c>
      <c r="G13" s="38"/>
      <c r="H13" s="38"/>
      <c r="I13" s="38"/>
      <c r="J13" s="38"/>
      <c r="K13" s="38"/>
      <c r="M13" s="65"/>
    </row>
    <row r="14" spans="1:13">
      <c r="A14" s="451" t="s">
        <v>114</v>
      </c>
      <c r="B14" s="69" t="s">
        <v>1613</v>
      </c>
      <c r="C14" s="124" t="str">
        <f>'Plan de acción'!AF63</f>
        <v>No Aplica</v>
      </c>
      <c r="D14" s="291"/>
      <c r="E14" s="291"/>
      <c r="F14" s="291"/>
      <c r="G14" s="291"/>
      <c r="H14" s="291"/>
      <c r="I14" s="291"/>
      <c r="J14" s="291"/>
      <c r="K14" s="291"/>
      <c r="M14" s="65"/>
    </row>
    <row r="15" spans="1:13" ht="49" customHeight="1">
      <c r="A15" s="452"/>
      <c r="B15" s="69" t="s">
        <v>115</v>
      </c>
      <c r="C15" s="466" t="str">
        <f>'Plan de acción'!AC63</f>
        <v>Sumatoria de trámites de la Secretaría Distrital de Gobierno virtualizados</v>
      </c>
      <c r="D15" s="430"/>
      <c r="E15" s="430"/>
      <c r="F15" s="430"/>
      <c r="G15" s="430"/>
      <c r="H15" s="430"/>
      <c r="I15" s="430"/>
      <c r="J15" s="430"/>
      <c r="K15" s="430"/>
      <c r="L15" s="430"/>
      <c r="M15" s="467"/>
    </row>
    <row r="16" spans="1:13" ht="8.25" customHeight="1">
      <c r="A16" s="452"/>
      <c r="B16" s="426" t="s">
        <v>116</v>
      </c>
      <c r="C16" s="66"/>
      <c r="D16" s="24"/>
      <c r="E16" s="24"/>
      <c r="F16" s="24"/>
      <c r="G16" s="24"/>
      <c r="H16" s="24"/>
      <c r="I16" s="24"/>
      <c r="J16" s="24"/>
      <c r="K16" s="24"/>
      <c r="L16" s="24"/>
      <c r="M16" s="25"/>
    </row>
    <row r="17" spans="1:13" ht="9" customHeight="1">
      <c r="A17" s="452"/>
      <c r="B17" s="427"/>
      <c r="C17" s="64"/>
      <c r="D17" s="26"/>
      <c r="E17" s="5"/>
      <c r="F17" s="26"/>
      <c r="G17" s="5"/>
      <c r="H17" s="26"/>
      <c r="I17" s="5"/>
      <c r="J17" s="26"/>
      <c r="K17" s="5"/>
      <c r="L17" s="5"/>
      <c r="M17" s="27"/>
    </row>
    <row r="18" spans="1:13">
      <c r="A18" s="452"/>
      <c r="B18" s="427"/>
      <c r="C18" s="29" t="s">
        <v>117</v>
      </c>
      <c r="D18" s="28"/>
      <c r="E18" s="29" t="s">
        <v>118</v>
      </c>
      <c r="F18" s="28"/>
      <c r="G18" s="29" t="s">
        <v>119</v>
      </c>
      <c r="H18" s="28"/>
      <c r="I18" s="29" t="s">
        <v>155</v>
      </c>
      <c r="J18" s="28"/>
      <c r="K18" s="29" t="s">
        <v>120</v>
      </c>
      <c r="L18" s="30"/>
      <c r="M18" s="31"/>
    </row>
    <row r="19" spans="1:13">
      <c r="A19" s="452"/>
      <c r="B19" s="427"/>
      <c r="C19" s="29" t="s">
        <v>121</v>
      </c>
      <c r="D19" s="32"/>
      <c r="E19" s="29" t="s">
        <v>122</v>
      </c>
      <c r="F19" s="33"/>
      <c r="G19" s="29" t="s">
        <v>123</v>
      </c>
      <c r="H19" s="33"/>
      <c r="I19" s="29" t="s">
        <v>124</v>
      </c>
      <c r="J19" s="33"/>
      <c r="K19" s="29" t="s">
        <v>125</v>
      </c>
      <c r="L19" s="30"/>
      <c r="M19" s="31"/>
    </row>
    <row r="20" spans="1:13">
      <c r="A20" s="452"/>
      <c r="B20" s="427"/>
      <c r="C20" s="29" t="s">
        <v>126</v>
      </c>
      <c r="D20" s="33" t="s">
        <v>233</v>
      </c>
      <c r="E20" s="29" t="s">
        <v>127</v>
      </c>
      <c r="F20" s="9" t="s">
        <v>1785</v>
      </c>
      <c r="G20" s="9"/>
      <c r="H20" s="9"/>
      <c r="I20" s="9"/>
      <c r="J20" s="9"/>
      <c r="K20" s="9"/>
      <c r="L20" s="9"/>
      <c r="M20" s="34"/>
    </row>
    <row r="21" spans="1:13" ht="9.75" customHeight="1">
      <c r="A21" s="452"/>
      <c r="B21" s="428"/>
      <c r="C21" s="289"/>
      <c r="D21" s="289"/>
      <c r="E21" s="289"/>
      <c r="F21" s="289"/>
      <c r="G21" s="289"/>
      <c r="H21" s="289"/>
      <c r="I21" s="289"/>
      <c r="J21" s="289"/>
      <c r="K21" s="289"/>
      <c r="L21" s="289"/>
      <c r="M21" s="290"/>
    </row>
    <row r="22" spans="1:13">
      <c r="A22" s="452"/>
      <c r="B22" s="426" t="s">
        <v>164</v>
      </c>
      <c r="C22" s="37"/>
      <c r="D22" s="37"/>
      <c r="E22" s="37"/>
      <c r="F22" s="37"/>
      <c r="G22" s="37"/>
      <c r="H22" s="37"/>
      <c r="I22" s="37"/>
      <c r="J22" s="37"/>
      <c r="K22" s="37"/>
      <c r="M22" s="65"/>
    </row>
    <row r="23" spans="1:13">
      <c r="A23" s="452"/>
      <c r="B23" s="427"/>
      <c r="C23" s="29" t="s">
        <v>165</v>
      </c>
      <c r="D23" s="33"/>
      <c r="E23" s="38"/>
      <c r="F23" s="29" t="s">
        <v>166</v>
      </c>
      <c r="G23" s="32"/>
      <c r="H23" s="38"/>
      <c r="I23" s="29" t="s">
        <v>167</v>
      </c>
      <c r="J23" s="32" t="s">
        <v>233</v>
      </c>
      <c r="K23" s="38"/>
      <c r="M23" s="65"/>
    </row>
    <row r="24" spans="1:13">
      <c r="A24" s="452"/>
      <c r="B24" s="427"/>
      <c r="C24" s="29" t="s">
        <v>168</v>
      </c>
      <c r="D24" s="39"/>
      <c r="E24" s="40"/>
      <c r="F24" s="29" t="s">
        <v>169</v>
      </c>
      <c r="G24" s="33"/>
      <c r="H24" s="41"/>
      <c r="I24" s="42"/>
      <c r="J24" s="41"/>
      <c r="K24" s="43"/>
      <c r="M24" s="65"/>
    </row>
    <row r="25" spans="1:13">
      <c r="A25" s="452"/>
      <c r="B25" s="427"/>
      <c r="C25" s="44"/>
      <c r="D25" s="44"/>
      <c r="E25" s="44"/>
      <c r="F25" s="44"/>
      <c r="G25" s="44"/>
      <c r="H25" s="44"/>
      <c r="I25" s="44"/>
      <c r="J25" s="44"/>
      <c r="K25" s="44"/>
      <c r="M25" s="65"/>
    </row>
    <row r="26" spans="1:13">
      <c r="A26" s="452"/>
      <c r="B26" s="281" t="s">
        <v>128</v>
      </c>
      <c r="C26" s="38"/>
      <c r="D26" s="38"/>
      <c r="E26" s="38"/>
      <c r="F26" s="38"/>
      <c r="G26" s="38"/>
      <c r="H26" s="38"/>
      <c r="I26" s="38"/>
      <c r="J26" s="38"/>
      <c r="K26" s="38"/>
      <c r="L26" s="38"/>
      <c r="M26" s="45"/>
    </row>
    <row r="27" spans="1:13" ht="19" customHeight="1">
      <c r="A27" s="452"/>
      <c r="B27" s="281"/>
      <c r="C27" s="67" t="s">
        <v>129</v>
      </c>
      <c r="D27" s="99">
        <v>4</v>
      </c>
      <c r="E27" s="38"/>
      <c r="F27" s="46" t="s">
        <v>130</v>
      </c>
      <c r="G27" s="32">
        <v>2018</v>
      </c>
      <c r="H27" s="38"/>
      <c r="I27" s="46" t="s">
        <v>131</v>
      </c>
      <c r="J27" s="429" t="s">
        <v>418</v>
      </c>
      <c r="K27" s="430"/>
      <c r="L27" s="431"/>
      <c r="M27" s="45"/>
    </row>
    <row r="28" spans="1:13">
      <c r="A28" s="452"/>
      <c r="B28" s="282"/>
      <c r="C28" s="289"/>
      <c r="D28" s="289"/>
      <c r="E28" s="289"/>
      <c r="F28" s="289"/>
      <c r="G28" s="289"/>
      <c r="H28" s="289"/>
      <c r="I28" s="289"/>
      <c r="J28" s="289"/>
      <c r="K28" s="289"/>
      <c r="L28" s="289"/>
      <c r="M28" s="290"/>
    </row>
    <row r="29" spans="1:13">
      <c r="A29" s="452"/>
      <c r="B29" s="426" t="s">
        <v>170</v>
      </c>
      <c r="C29" s="47"/>
      <c r="D29" s="47"/>
      <c r="E29" s="47"/>
      <c r="F29" s="47"/>
      <c r="G29" s="47"/>
      <c r="H29" s="47"/>
      <c r="I29" s="47"/>
      <c r="J29" s="47"/>
      <c r="K29" s="47"/>
      <c r="M29" s="65"/>
    </row>
    <row r="30" spans="1:13">
      <c r="A30" s="452"/>
      <c r="B30" s="427"/>
      <c r="C30" s="38" t="s">
        <v>171</v>
      </c>
      <c r="D30" s="32">
        <v>2019</v>
      </c>
      <c r="E30" s="49"/>
      <c r="F30" s="38" t="s">
        <v>172</v>
      </c>
      <c r="G30" s="50" t="s">
        <v>235</v>
      </c>
      <c r="H30" s="49"/>
      <c r="I30" s="46"/>
      <c r="J30" s="49"/>
      <c r="K30" s="49"/>
      <c r="M30" s="65"/>
    </row>
    <row r="31" spans="1:13">
      <c r="A31" s="452"/>
      <c r="B31" s="428"/>
      <c r="C31" s="289"/>
      <c r="D31" s="51"/>
      <c r="E31" s="52"/>
      <c r="F31" s="289"/>
      <c r="G31" s="52"/>
      <c r="H31" s="52"/>
      <c r="I31" s="53"/>
      <c r="J31" s="52"/>
      <c r="K31" s="52"/>
      <c r="M31" s="65"/>
    </row>
    <row r="32" spans="1:13">
      <c r="A32" s="452"/>
      <c r="B32" s="426" t="s">
        <v>132</v>
      </c>
      <c r="C32" s="54"/>
      <c r="D32" s="54"/>
      <c r="E32" s="54"/>
      <c r="F32" s="54"/>
      <c r="G32" s="54"/>
      <c r="H32" s="54"/>
      <c r="I32" s="54"/>
      <c r="J32" s="54"/>
      <c r="K32" s="54"/>
      <c r="L32" s="54"/>
      <c r="M32" s="55"/>
    </row>
    <row r="33" spans="1:13">
      <c r="A33" s="452"/>
      <c r="B33" s="427"/>
      <c r="C33" s="6"/>
      <c r="D33" s="7">
        <v>2019</v>
      </c>
      <c r="E33" s="7"/>
      <c r="F33" s="8">
        <v>2020</v>
      </c>
      <c r="G33" s="8"/>
      <c r="H33" s="8">
        <v>2021</v>
      </c>
      <c r="I33" s="7"/>
      <c r="J33" s="7">
        <v>2022</v>
      </c>
      <c r="L33" s="7">
        <v>2023</v>
      </c>
      <c r="M33" s="55"/>
    </row>
    <row r="34" spans="1:13">
      <c r="A34" s="452"/>
      <c r="B34" s="427"/>
      <c r="C34" s="6"/>
      <c r="D34" s="102">
        <v>1</v>
      </c>
      <c r="E34" s="285"/>
      <c r="F34" s="102">
        <v>1</v>
      </c>
      <c r="G34" s="285"/>
      <c r="H34" s="102">
        <v>1</v>
      </c>
      <c r="I34" s="285"/>
      <c r="J34" s="102">
        <v>1</v>
      </c>
      <c r="L34" s="102">
        <v>1</v>
      </c>
      <c r="M34" s="118"/>
    </row>
    <row r="35" spans="1:13">
      <c r="A35" s="452"/>
      <c r="B35" s="427"/>
      <c r="C35" s="6"/>
      <c r="D35" s="7">
        <v>2024</v>
      </c>
      <c r="E35" s="7"/>
      <c r="F35" s="8">
        <v>2025</v>
      </c>
      <c r="G35" s="8"/>
      <c r="H35" s="8">
        <v>2026</v>
      </c>
      <c r="I35" s="7"/>
      <c r="J35" s="7">
        <v>2027</v>
      </c>
      <c r="L35" s="7">
        <v>2028</v>
      </c>
      <c r="M35" s="27"/>
    </row>
    <row r="36" spans="1:13">
      <c r="A36" s="452"/>
      <c r="B36" s="427"/>
      <c r="C36" s="6"/>
      <c r="D36" s="102">
        <v>1</v>
      </c>
      <c r="E36" s="285"/>
      <c r="F36" s="102">
        <v>1</v>
      </c>
      <c r="G36" s="285"/>
      <c r="H36" s="102">
        <v>1</v>
      </c>
      <c r="I36" s="285"/>
      <c r="J36" s="102">
        <v>1</v>
      </c>
      <c r="L36" s="102">
        <v>1</v>
      </c>
      <c r="M36" s="118"/>
    </row>
    <row r="37" spans="1:13">
      <c r="A37" s="452"/>
      <c r="B37" s="427"/>
      <c r="C37" s="6"/>
      <c r="E37" s="7"/>
      <c r="F37" s="7" t="s">
        <v>159</v>
      </c>
      <c r="G37" s="7"/>
      <c r="H37" s="8" t="s">
        <v>160</v>
      </c>
      <c r="I37" s="8"/>
      <c r="J37" s="8" t="s">
        <v>161</v>
      </c>
      <c r="K37" s="7"/>
      <c r="L37" s="7" t="s">
        <v>163</v>
      </c>
      <c r="M37" s="27"/>
    </row>
    <row r="38" spans="1:13">
      <c r="A38" s="452"/>
      <c r="B38" s="427"/>
      <c r="C38" s="6"/>
      <c r="E38" s="285"/>
      <c r="F38" s="286"/>
      <c r="G38" s="285"/>
      <c r="H38" s="286"/>
      <c r="I38" s="285"/>
      <c r="J38" s="286"/>
      <c r="K38" s="285"/>
      <c r="L38" s="286"/>
      <c r="M38" s="118"/>
    </row>
    <row r="39" spans="1:13">
      <c r="A39" s="452"/>
      <c r="B39" s="427"/>
      <c r="C39" s="6"/>
      <c r="D39" s="11" t="s">
        <v>163</v>
      </c>
      <c r="E39" s="117"/>
      <c r="F39" s="11" t="s">
        <v>180</v>
      </c>
      <c r="G39" s="117"/>
      <c r="H39" s="11"/>
      <c r="I39" s="117"/>
      <c r="J39" s="11"/>
      <c r="K39" s="117"/>
      <c r="L39" s="11"/>
      <c r="M39" s="118"/>
    </row>
    <row r="40" spans="1:13">
      <c r="A40" s="452"/>
      <c r="B40" s="427"/>
      <c r="C40" s="6"/>
      <c r="D40" s="286"/>
      <c r="E40" s="285"/>
      <c r="F40" s="444">
        <v>1</v>
      </c>
      <c r="G40" s="445"/>
      <c r="H40" s="446"/>
      <c r="I40" s="446"/>
      <c r="J40" s="11"/>
      <c r="K40" s="117"/>
      <c r="L40" s="11"/>
      <c r="M40" s="118"/>
    </row>
    <row r="41" spans="1:13">
      <c r="A41" s="452"/>
      <c r="B41" s="427"/>
      <c r="C41" s="6"/>
      <c r="D41" s="11"/>
      <c r="E41" s="117"/>
      <c r="F41" s="11"/>
      <c r="G41" s="117"/>
      <c r="H41" s="11"/>
      <c r="I41" s="117"/>
      <c r="J41" s="11"/>
      <c r="K41" s="117"/>
      <c r="L41" s="11"/>
      <c r="M41" s="118"/>
    </row>
    <row r="42" spans="1:13" ht="18" customHeight="1">
      <c r="A42" s="452"/>
      <c r="B42" s="426" t="s">
        <v>173</v>
      </c>
      <c r="C42" s="56"/>
      <c r="D42" s="56"/>
      <c r="E42" s="56"/>
      <c r="F42" s="56"/>
      <c r="G42" s="56"/>
      <c r="H42" s="56"/>
      <c r="I42" s="56"/>
      <c r="J42" s="56"/>
      <c r="K42" s="56"/>
      <c r="M42" s="65"/>
    </row>
    <row r="43" spans="1:13">
      <c r="A43" s="452"/>
      <c r="B43" s="427"/>
      <c r="D43" s="57" t="s">
        <v>174</v>
      </c>
      <c r="E43" s="58" t="s">
        <v>107</v>
      </c>
      <c r="F43" s="447" t="s">
        <v>181</v>
      </c>
      <c r="G43" s="420"/>
      <c r="H43" s="7"/>
      <c r="I43" s="77" t="s">
        <v>127</v>
      </c>
      <c r="J43" s="59"/>
      <c r="K43" s="59"/>
      <c r="M43" s="65"/>
    </row>
    <row r="44" spans="1:13">
      <c r="A44" s="452"/>
      <c r="B44" s="427"/>
      <c r="D44" s="60"/>
      <c r="E44" s="32" t="s">
        <v>233</v>
      </c>
      <c r="F44" s="447"/>
      <c r="G44" s="421"/>
      <c r="H44" s="38"/>
      <c r="I44" s="422"/>
      <c r="J44" s="422"/>
      <c r="K44" s="61"/>
      <c r="M44" s="65"/>
    </row>
    <row r="45" spans="1:13">
      <c r="A45" s="452"/>
      <c r="B45" s="428"/>
      <c r="C45" s="62"/>
      <c r="D45" s="62"/>
      <c r="E45" s="62"/>
      <c r="F45" s="62"/>
      <c r="G45" s="62"/>
      <c r="H45" s="62"/>
      <c r="I45" s="62"/>
      <c r="J45" s="62"/>
      <c r="K45" s="62"/>
      <c r="M45" s="65"/>
    </row>
    <row r="46" spans="1:13" ht="28.5" customHeight="1">
      <c r="A46" s="452"/>
      <c r="B46" s="69" t="s">
        <v>140</v>
      </c>
      <c r="C46" s="432" t="s">
        <v>1780</v>
      </c>
      <c r="D46" s="433"/>
      <c r="E46" s="433"/>
      <c r="F46" s="433"/>
      <c r="G46" s="433"/>
      <c r="H46" s="433"/>
      <c r="I46" s="433"/>
      <c r="J46" s="433"/>
      <c r="K46" s="433"/>
      <c r="L46" s="433"/>
      <c r="M46" s="434"/>
    </row>
    <row r="47" spans="1:13">
      <c r="A47" s="452"/>
      <c r="B47" s="69" t="s">
        <v>141</v>
      </c>
      <c r="C47" s="432" t="s">
        <v>418</v>
      </c>
      <c r="D47" s="433"/>
      <c r="E47" s="433"/>
      <c r="F47" s="433"/>
      <c r="G47" s="433"/>
      <c r="H47" s="433"/>
      <c r="I47" s="433"/>
      <c r="J47" s="433"/>
      <c r="K47" s="433"/>
      <c r="L47" s="433"/>
      <c r="M47" s="434"/>
    </row>
    <row r="48" spans="1:13">
      <c r="A48" s="452"/>
      <c r="B48" s="69" t="s">
        <v>142</v>
      </c>
      <c r="C48" s="283">
        <v>0</v>
      </c>
      <c r="D48" s="283"/>
      <c r="E48" s="283"/>
      <c r="F48" s="283"/>
      <c r="G48" s="283"/>
      <c r="H48" s="283"/>
      <c r="I48" s="283"/>
      <c r="J48" s="283"/>
      <c r="K48" s="283"/>
      <c r="L48" s="283"/>
      <c r="M48" s="284"/>
    </row>
    <row r="49" spans="1:13" ht="31" customHeight="1">
      <c r="A49" s="452"/>
      <c r="B49" s="69" t="s">
        <v>143</v>
      </c>
      <c r="C49" s="432">
        <v>2019</v>
      </c>
      <c r="D49" s="433"/>
      <c r="E49" s="433"/>
      <c r="F49" s="433"/>
      <c r="G49" s="433"/>
      <c r="H49" s="433"/>
      <c r="I49" s="433"/>
      <c r="J49" s="433"/>
      <c r="K49" s="433"/>
      <c r="L49" s="433"/>
      <c r="M49" s="434"/>
    </row>
    <row r="50" spans="1:13" ht="15.75" customHeight="1">
      <c r="A50" s="435" t="s">
        <v>185</v>
      </c>
      <c r="B50" s="70" t="s">
        <v>144</v>
      </c>
      <c r="C50" s="438" t="s">
        <v>1781</v>
      </c>
      <c r="D50" s="438"/>
      <c r="E50" s="438"/>
      <c r="F50" s="438"/>
      <c r="G50" s="438"/>
      <c r="H50" s="438"/>
      <c r="I50" s="438"/>
      <c r="J50" s="438"/>
      <c r="K50" s="438"/>
      <c r="L50" s="438"/>
      <c r="M50" s="439"/>
    </row>
    <row r="51" spans="1:13" ht="15.65" customHeight="1">
      <c r="A51" s="436"/>
      <c r="B51" s="70" t="s">
        <v>145</v>
      </c>
      <c r="C51" s="438" t="str">
        <f>'Plan de acción'!CG63</f>
        <v>Subsecretario de Gestión Institucional</v>
      </c>
      <c r="D51" s="438"/>
      <c r="E51" s="438"/>
      <c r="F51" s="438"/>
      <c r="G51" s="438"/>
      <c r="H51" s="438"/>
      <c r="I51" s="438"/>
      <c r="J51" s="438"/>
      <c r="K51" s="438"/>
      <c r="L51" s="438"/>
      <c r="M51" s="439"/>
    </row>
    <row r="52" spans="1:13" ht="15.65" customHeight="1">
      <c r="A52" s="436"/>
      <c r="B52" s="70" t="s">
        <v>146</v>
      </c>
      <c r="C52" s="438" t="s">
        <v>44</v>
      </c>
      <c r="D52" s="438"/>
      <c r="E52" s="438"/>
      <c r="F52" s="438"/>
      <c r="G52" s="438"/>
      <c r="H52" s="438"/>
      <c r="I52" s="438"/>
      <c r="J52" s="438"/>
      <c r="K52" s="438"/>
      <c r="L52" s="438"/>
      <c r="M52" s="439"/>
    </row>
    <row r="53" spans="1:13" ht="15.75" customHeight="1">
      <c r="A53" s="436"/>
      <c r="B53" s="71" t="s">
        <v>147</v>
      </c>
      <c r="C53" s="438" t="str">
        <f>'Plan de acción'!CF63</f>
        <v>Subsecretaría de Gestión Institucional / Dirección de Tecnologías e Información</v>
      </c>
      <c r="D53" s="438"/>
      <c r="E53" s="438"/>
      <c r="F53" s="438"/>
      <c r="G53" s="438"/>
      <c r="H53" s="438"/>
      <c r="I53" s="438"/>
      <c r="J53" s="438"/>
      <c r="K53" s="438"/>
      <c r="L53" s="438"/>
      <c r="M53" s="439"/>
    </row>
    <row r="54" spans="1:13" ht="15.75" customHeight="1">
      <c r="A54" s="436"/>
      <c r="B54" s="70" t="s">
        <v>148</v>
      </c>
      <c r="C54" s="440" t="str">
        <f>'Plan de acción'!CI63</f>
        <v>lubar.chaparro@gobiernobogota.gov.co
rosa.molina@gobiernobogota.gov.co</v>
      </c>
      <c r="D54" s="438"/>
      <c r="E54" s="438"/>
      <c r="F54" s="438"/>
      <c r="G54" s="438"/>
      <c r="H54" s="438"/>
      <c r="I54" s="438"/>
      <c r="J54" s="438"/>
      <c r="K54" s="438"/>
      <c r="L54" s="438"/>
      <c r="M54" s="439"/>
    </row>
    <row r="55" spans="1:13" ht="16" customHeight="1" thickBot="1">
      <c r="A55" s="437"/>
      <c r="B55" s="70" t="s">
        <v>149</v>
      </c>
      <c r="C55" s="438" t="str">
        <f>'Plan de acción'!CH63</f>
        <v>Ext. 6111
Ext. 4340</v>
      </c>
      <c r="D55" s="438"/>
      <c r="E55" s="438"/>
      <c r="F55" s="438"/>
      <c r="G55" s="438"/>
      <c r="H55" s="438"/>
      <c r="I55" s="438"/>
      <c r="J55" s="438"/>
      <c r="K55" s="438"/>
      <c r="L55" s="438"/>
      <c r="M55" s="439"/>
    </row>
    <row r="56" spans="1:13" ht="15.75" customHeight="1">
      <c r="A56" s="435" t="s">
        <v>191</v>
      </c>
      <c r="B56" s="72" t="s">
        <v>177</v>
      </c>
      <c r="C56" s="438"/>
      <c r="D56" s="438"/>
      <c r="E56" s="438"/>
      <c r="F56" s="438"/>
      <c r="G56" s="438"/>
      <c r="H56" s="438"/>
      <c r="I56" s="438"/>
      <c r="J56" s="438"/>
      <c r="K56" s="438"/>
      <c r="L56" s="438"/>
      <c r="M56" s="439"/>
    </row>
    <row r="57" spans="1:13" ht="30" customHeight="1">
      <c r="A57" s="436"/>
      <c r="B57" s="72" t="s">
        <v>178</v>
      </c>
      <c r="C57" s="438"/>
      <c r="D57" s="438"/>
      <c r="E57" s="438"/>
      <c r="F57" s="438"/>
      <c r="G57" s="438"/>
      <c r="H57" s="438"/>
      <c r="I57" s="438"/>
      <c r="J57" s="438"/>
      <c r="K57" s="438"/>
      <c r="L57" s="438"/>
      <c r="M57" s="439"/>
    </row>
    <row r="58" spans="1:13" ht="30" customHeight="1" thickBot="1">
      <c r="A58" s="436"/>
      <c r="B58" s="73" t="s">
        <v>6</v>
      </c>
      <c r="C58" s="438"/>
      <c r="D58" s="438"/>
      <c r="E58" s="438"/>
      <c r="F58" s="438"/>
      <c r="G58" s="438"/>
      <c r="H58" s="438"/>
      <c r="I58" s="438"/>
      <c r="J58" s="438"/>
      <c r="K58" s="438"/>
      <c r="L58" s="438"/>
      <c r="M58" s="439"/>
    </row>
    <row r="59" spans="1:13" ht="16" thickBot="1">
      <c r="A59" s="87" t="s">
        <v>150</v>
      </c>
      <c r="B59" s="74"/>
      <c r="C59" s="448" t="s">
        <v>151</v>
      </c>
      <c r="D59" s="449"/>
      <c r="E59" s="449"/>
      <c r="F59" s="449"/>
      <c r="G59" s="449"/>
      <c r="H59" s="449"/>
      <c r="I59" s="449"/>
      <c r="J59" s="449"/>
      <c r="K59" s="449"/>
      <c r="L59" s="449"/>
      <c r="M59" s="450"/>
    </row>
  </sheetData>
  <mergeCells count="41">
    <mergeCell ref="F9:G9"/>
    <mergeCell ref="I9:J9"/>
    <mergeCell ref="C10:D10"/>
    <mergeCell ref="F10:G10"/>
    <mergeCell ref="I10:J10"/>
    <mergeCell ref="C11:M11"/>
    <mergeCell ref="C12:M12"/>
    <mergeCell ref="A14:A49"/>
    <mergeCell ref="C15:M15"/>
    <mergeCell ref="B16:B21"/>
    <mergeCell ref="B22:B25"/>
    <mergeCell ref="J27:L27"/>
    <mergeCell ref="B29:B31"/>
    <mergeCell ref="B32:B41"/>
    <mergeCell ref="A2:A13"/>
    <mergeCell ref="C2:M2"/>
    <mergeCell ref="C3:M3"/>
    <mergeCell ref="F4:G4"/>
    <mergeCell ref="B8:B10"/>
    <mergeCell ref="C9:D9"/>
    <mergeCell ref="F40:G40"/>
    <mergeCell ref="H40:I40"/>
    <mergeCell ref="B42:B45"/>
    <mergeCell ref="F43:F44"/>
    <mergeCell ref="G43:G44"/>
    <mergeCell ref="I44:J44"/>
    <mergeCell ref="C46:M46"/>
    <mergeCell ref="C47:M47"/>
    <mergeCell ref="C49:M49"/>
    <mergeCell ref="A50:A55"/>
    <mergeCell ref="C50:M50"/>
    <mergeCell ref="C51:M51"/>
    <mergeCell ref="C52:M52"/>
    <mergeCell ref="C53:M53"/>
    <mergeCell ref="C54:M54"/>
    <mergeCell ref="C55:M55"/>
    <mergeCell ref="A56:A58"/>
    <mergeCell ref="C56:M56"/>
    <mergeCell ref="C57:M57"/>
    <mergeCell ref="C58:M58"/>
    <mergeCell ref="C59:M59"/>
  </mergeCells>
  <dataValidations count="6">
    <dataValidation allowBlank="1" showInputMessage="1" showErrorMessage="1" prompt="Identifique el ODS a que le apunta el indicador de producto. Seleccione de la lista desplegable._x000a_" sqref="B13"/>
    <dataValidation allowBlank="1" showInputMessage="1" showErrorMessage="1" prompt="Identifique la meta ODS a que le apunta el indicador de producto. Seleccione de la lista desplegable." sqref="E13"/>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ncluir una ficha por cada indicador, ya sea de producto o de resultado" sqref="B1"/>
    <dataValidation allowBlank="1" showInputMessage="1" showErrorMessage="1" prompt="Selecciones de la lista desplegable" sqref="B14"/>
    <dataValidation allowBlank="1" showInputMessage="1" showErrorMessage="1" prompt="Seleccione de la lista desplegable" sqref="H7 B7 B4"/>
  </dataValidations>
  <hyperlinks>
    <hyperlink ref="C54" r:id="rId1" display="fjestupinan@alcaldiabogota.gov.co"/>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3" zoomScale="60" zoomScaleNormal="60" workbookViewId="0">
      <selection activeCell="B14" sqref="B14"/>
    </sheetView>
  </sheetViews>
  <sheetFormatPr baseColWidth="10" defaultColWidth="11.453125" defaultRowHeight="15.5"/>
  <cols>
    <col min="1" max="1" width="19.7265625" style="171" customWidth="1"/>
    <col min="2" max="2" width="109.81640625" style="12" customWidth="1"/>
    <col min="3" max="16384" width="11.453125" style="12"/>
  </cols>
  <sheetData>
    <row r="1" spans="1:2">
      <c r="A1" s="404" t="s">
        <v>1112</v>
      </c>
      <c r="B1" s="404"/>
    </row>
    <row r="2" spans="1:2" ht="37.5" customHeight="1" thickBot="1">
      <c r="A2" s="409" t="s">
        <v>1113</v>
      </c>
      <c r="B2" s="410"/>
    </row>
    <row r="3" spans="1:2" ht="16.5" thickTop="1" thickBot="1">
      <c r="A3" s="164" t="s">
        <v>1114</v>
      </c>
      <c r="B3" s="165" t="s">
        <v>1115</v>
      </c>
    </row>
    <row r="4" spans="1:2" ht="47" thickTop="1">
      <c r="A4" s="405" t="s">
        <v>1116</v>
      </c>
      <c r="B4" s="166" t="s">
        <v>1117</v>
      </c>
    </row>
    <row r="5" spans="1:2" ht="77.5">
      <c r="A5" s="406"/>
      <c r="B5" s="167" t="s">
        <v>1118</v>
      </c>
    </row>
    <row r="6" spans="1:2" ht="77.5">
      <c r="A6" s="406"/>
      <c r="B6" s="168" t="s">
        <v>1119</v>
      </c>
    </row>
    <row r="7" spans="1:2" ht="46.5">
      <c r="A7" s="406"/>
      <c r="B7" s="168" t="s">
        <v>1120</v>
      </c>
    </row>
    <row r="8" spans="1:2" ht="46.5">
      <c r="A8" s="406"/>
      <c r="B8" s="167" t="s">
        <v>1121</v>
      </c>
    </row>
    <row r="9" spans="1:2" ht="31">
      <c r="A9" s="406"/>
      <c r="B9" s="167" t="s">
        <v>1122</v>
      </c>
    </row>
    <row r="10" spans="1:2" ht="31">
      <c r="A10" s="407"/>
      <c r="B10" s="167" t="s">
        <v>1123</v>
      </c>
    </row>
    <row r="11" spans="1:2" ht="77.5">
      <c r="A11" s="408" t="s">
        <v>1124</v>
      </c>
      <c r="B11" s="168" t="s">
        <v>1125</v>
      </c>
    </row>
    <row r="12" spans="1:2" ht="62">
      <c r="A12" s="406"/>
      <c r="B12" s="168" t="s">
        <v>1126</v>
      </c>
    </row>
    <row r="13" spans="1:2" ht="31">
      <c r="A13" s="407"/>
      <c r="B13" s="168" t="s">
        <v>1127</v>
      </c>
    </row>
    <row r="14" spans="1:2" ht="47.25" customHeight="1">
      <c r="A14" s="408" t="s">
        <v>1128</v>
      </c>
      <c r="B14" s="169" t="s">
        <v>1129</v>
      </c>
    </row>
    <row r="15" spans="1:2" ht="93">
      <c r="A15" s="406"/>
      <c r="B15" s="168" t="s">
        <v>1130</v>
      </c>
    </row>
    <row r="16" spans="1:2" ht="62">
      <c r="A16" s="406"/>
      <c r="B16" s="169" t="s">
        <v>1131</v>
      </c>
    </row>
    <row r="17" spans="1:2">
      <c r="A17" s="406"/>
      <c r="B17" s="168" t="s">
        <v>1132</v>
      </c>
    </row>
    <row r="18" spans="1:2" ht="263.5">
      <c r="A18" s="406"/>
      <c r="B18" s="168" t="s">
        <v>1133</v>
      </c>
    </row>
    <row r="19" spans="1:2" ht="385.5" customHeight="1">
      <c r="A19" s="406"/>
      <c r="B19" s="168" t="s">
        <v>1134</v>
      </c>
    </row>
    <row r="20" spans="1:2" ht="31">
      <c r="A20" s="406"/>
      <c r="B20" s="168" t="s">
        <v>1135</v>
      </c>
    </row>
    <row r="21" spans="1:2" ht="170.5">
      <c r="A21" s="406"/>
      <c r="B21" s="168" t="s">
        <v>1136</v>
      </c>
    </row>
    <row r="22" spans="1:2" ht="31">
      <c r="A22" s="406"/>
      <c r="B22" s="168" t="s">
        <v>1137</v>
      </c>
    </row>
    <row r="23" spans="1:2" ht="124">
      <c r="A23" s="407"/>
      <c r="B23" s="168" t="s">
        <v>1138</v>
      </c>
    </row>
    <row r="24" spans="1:2" ht="93">
      <c r="A24" s="408" t="s">
        <v>18</v>
      </c>
      <c r="B24" s="168" t="s">
        <v>1139</v>
      </c>
    </row>
    <row r="25" spans="1:2" ht="31">
      <c r="A25" s="406"/>
      <c r="B25" s="167" t="s">
        <v>1140</v>
      </c>
    </row>
    <row r="26" spans="1:2">
      <c r="A26" s="407"/>
      <c r="B26" s="167" t="s">
        <v>1141</v>
      </c>
    </row>
    <row r="27" spans="1:2" ht="31">
      <c r="A27" s="170" t="s">
        <v>4</v>
      </c>
      <c r="B27" s="168" t="s">
        <v>1142</v>
      </c>
    </row>
    <row r="28" spans="1:2" ht="62">
      <c r="A28" s="170" t="s">
        <v>1143</v>
      </c>
      <c r="B28" s="168" t="s">
        <v>1144</v>
      </c>
    </row>
  </sheetData>
  <mergeCells count="6">
    <mergeCell ref="A24:A26"/>
    <mergeCell ref="A1:B1"/>
    <mergeCell ref="A2:B2"/>
    <mergeCell ref="A4:A10"/>
    <mergeCell ref="A11:A13"/>
    <mergeCell ref="A14:A23"/>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
  <sheetViews>
    <sheetView topLeftCell="B19" zoomScale="80" zoomScaleNormal="80" workbookViewId="0">
      <pane xSplit="3" topLeftCell="E1" activePane="topRight" state="frozen"/>
      <selection activeCell="B1" sqref="B1"/>
      <selection pane="topRight" activeCell="D9" sqref="D9"/>
    </sheetView>
  </sheetViews>
  <sheetFormatPr baseColWidth="10" defaultRowHeight="14.5"/>
  <cols>
    <col min="1" max="1" width="36.54296875" customWidth="1"/>
    <col min="2" max="2" width="17.81640625" customWidth="1"/>
    <col min="3" max="3" width="24" customWidth="1"/>
    <col min="4" max="5" width="37.81640625" customWidth="1"/>
    <col min="6" max="6" width="25.1796875" customWidth="1"/>
    <col min="7" max="7" width="25.7265625" customWidth="1"/>
    <col min="8" max="8" width="22.54296875" customWidth="1"/>
    <col min="9" max="9" width="23.26953125" customWidth="1"/>
    <col min="10" max="10" width="20.453125" customWidth="1"/>
    <col min="11" max="11" width="23.26953125" customWidth="1"/>
    <col min="12" max="12" width="21.54296875" customWidth="1"/>
    <col min="13" max="13" width="20.54296875" customWidth="1"/>
    <col min="14" max="15" width="22.81640625" customWidth="1"/>
    <col min="16" max="16" width="22.26953125" customWidth="1"/>
    <col min="17" max="17" width="22.54296875" customWidth="1"/>
    <col min="18" max="18" width="22.7265625" customWidth="1"/>
    <col min="19" max="19" width="22.81640625" customWidth="1"/>
    <col min="20" max="20" width="23" customWidth="1"/>
    <col min="21" max="21" width="23.26953125" customWidth="1"/>
    <col min="22" max="22" width="22.26953125" customWidth="1"/>
    <col min="23" max="23" width="22.54296875" customWidth="1"/>
    <col min="24" max="24" width="22.7265625" customWidth="1"/>
  </cols>
  <sheetData>
    <row r="1" spans="1:77" s="211" customForma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10"/>
    </row>
    <row r="2" spans="1:77" s="211" customFormat="1" ht="21">
      <c r="A2" s="212" t="s">
        <v>1360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10"/>
    </row>
    <row r="3" spans="1:77" s="211" customFormat="1" ht="21">
      <c r="A3" s="213" t="s">
        <v>1361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10"/>
    </row>
    <row r="4" spans="1:77" s="216" customForma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5"/>
    </row>
    <row r="6" spans="1:77">
      <c r="A6" s="217" t="s">
        <v>1362</v>
      </c>
      <c r="B6" s="218" t="s">
        <v>1363</v>
      </c>
      <c r="C6" s="184"/>
      <c r="D6" s="184"/>
      <c r="E6" s="184"/>
    </row>
    <row r="8" spans="1:77" ht="43.5" customHeight="1">
      <c r="A8" s="487" t="s">
        <v>1364</v>
      </c>
      <c r="B8" s="488" t="s">
        <v>1365</v>
      </c>
      <c r="C8" s="488"/>
      <c r="D8" s="219" t="s">
        <v>1366</v>
      </c>
      <c r="E8" s="219"/>
      <c r="F8" s="249"/>
      <c r="G8" s="249"/>
      <c r="H8" s="249"/>
      <c r="I8" s="249"/>
      <c r="J8" s="249"/>
      <c r="K8" s="249"/>
      <c r="L8" s="249"/>
      <c r="M8" s="249"/>
      <c r="N8" s="249"/>
      <c r="O8" s="249"/>
      <c r="P8" s="249"/>
      <c r="Q8" s="249"/>
      <c r="R8" s="249"/>
      <c r="S8" s="249"/>
      <c r="T8" s="249"/>
      <c r="U8" s="249"/>
      <c r="V8" s="249"/>
      <c r="W8" s="249"/>
      <c r="X8" s="249"/>
    </row>
    <row r="9" spans="1:77" ht="38.5" customHeight="1">
      <c r="A9" s="487"/>
      <c r="B9" s="488"/>
      <c r="C9" s="488"/>
      <c r="D9" s="199" t="s">
        <v>1367</v>
      </c>
      <c r="E9" s="199"/>
      <c r="F9" s="249"/>
      <c r="G9" s="249"/>
      <c r="H9" s="249"/>
      <c r="I9" s="249"/>
      <c r="J9" s="249"/>
      <c r="K9" s="249"/>
      <c r="L9" s="249"/>
      <c r="M9" s="249"/>
      <c r="N9" s="249"/>
      <c r="O9" s="249"/>
      <c r="P9" s="249"/>
      <c r="Q9" s="249"/>
      <c r="R9" s="249"/>
      <c r="S9" s="249"/>
      <c r="T9" s="249"/>
      <c r="U9" s="249"/>
      <c r="V9" s="249"/>
      <c r="W9" s="249"/>
      <c r="X9" s="249"/>
    </row>
    <row r="10" spans="1:77" ht="72.650000000000006" customHeight="1">
      <c r="A10" s="489" t="s">
        <v>1368</v>
      </c>
      <c r="B10" s="221" t="s">
        <v>1369</v>
      </c>
      <c r="C10" s="222" t="s">
        <v>1370</v>
      </c>
      <c r="D10" s="222" t="s">
        <v>1371</v>
      </c>
      <c r="E10" s="220"/>
      <c r="F10" s="220"/>
      <c r="G10" s="220"/>
      <c r="H10" s="220"/>
      <c r="I10" s="220"/>
      <c r="J10" s="220"/>
      <c r="K10" s="220"/>
      <c r="L10" s="220"/>
      <c r="M10" s="220"/>
      <c r="N10" s="220"/>
      <c r="O10" s="220"/>
      <c r="P10" s="220"/>
      <c r="Q10" s="220"/>
      <c r="R10" s="220"/>
      <c r="S10" s="220"/>
      <c r="T10" s="220"/>
      <c r="U10" s="220"/>
      <c r="V10" s="220"/>
      <c r="W10" s="220"/>
      <c r="X10" s="220"/>
    </row>
    <row r="11" spans="1:77" ht="43.5">
      <c r="A11" s="490"/>
      <c r="B11" s="223"/>
      <c r="C11" s="223" t="s">
        <v>1372</v>
      </c>
      <c r="D11" s="224" t="s">
        <v>1373</v>
      </c>
      <c r="E11" s="220"/>
      <c r="F11" s="220"/>
      <c r="G11" s="220"/>
      <c r="H11" s="220"/>
      <c r="I11" s="220"/>
      <c r="J11" s="220"/>
      <c r="K11" s="220"/>
      <c r="L11" s="220"/>
      <c r="M11" s="220"/>
      <c r="N11" s="220"/>
      <c r="O11" s="220"/>
      <c r="P11" s="220"/>
      <c r="Q11" s="220"/>
      <c r="R11" s="220"/>
      <c r="S11" s="220"/>
      <c r="T11" s="220"/>
      <c r="U11" s="220"/>
      <c r="V11" s="220"/>
      <c r="W11" s="220"/>
      <c r="X11" s="220"/>
    </row>
    <row r="12" spans="1:77" ht="116">
      <c r="A12" s="490"/>
      <c r="B12" s="492" t="s">
        <v>1374</v>
      </c>
      <c r="C12" s="493" t="s">
        <v>1375</v>
      </c>
      <c r="D12" s="225" t="s">
        <v>1376</v>
      </c>
      <c r="E12" s="220"/>
      <c r="F12" s="220"/>
      <c r="G12" s="220"/>
      <c r="H12" s="220"/>
      <c r="I12" s="220"/>
      <c r="J12" s="220"/>
      <c r="K12" s="220"/>
      <c r="L12" s="220"/>
      <c r="M12" s="220"/>
      <c r="N12" s="220"/>
      <c r="O12" s="220"/>
      <c r="P12" s="220"/>
      <c r="Q12" s="220"/>
      <c r="R12" s="220"/>
      <c r="S12" s="220"/>
      <c r="T12" s="220"/>
      <c r="U12" s="220"/>
      <c r="V12" s="220"/>
      <c r="W12" s="220"/>
      <c r="X12" s="220"/>
    </row>
    <row r="13" spans="1:77" ht="87">
      <c r="A13" s="490"/>
      <c r="B13" s="492"/>
      <c r="C13" s="494"/>
      <c r="D13" s="225" t="s">
        <v>1377</v>
      </c>
      <c r="E13" s="220"/>
      <c r="F13" s="220"/>
      <c r="G13" s="220"/>
      <c r="H13" s="220"/>
      <c r="I13" s="220"/>
      <c r="J13" s="220"/>
      <c r="K13" s="220"/>
      <c r="L13" s="220"/>
      <c r="M13" s="220"/>
      <c r="N13" s="220"/>
      <c r="O13" s="220"/>
      <c r="P13" s="220"/>
      <c r="Q13" s="220"/>
      <c r="R13" s="220"/>
      <c r="S13" s="220"/>
      <c r="T13" s="220"/>
      <c r="U13" s="220"/>
      <c r="V13" s="220"/>
      <c r="W13" s="220"/>
      <c r="X13" s="220"/>
    </row>
    <row r="14" spans="1:77" ht="58">
      <c r="A14" s="490"/>
      <c r="B14" s="492"/>
      <c r="C14" s="495" t="s">
        <v>1378</v>
      </c>
      <c r="D14" s="222" t="s">
        <v>1379</v>
      </c>
      <c r="E14" s="220"/>
      <c r="F14" s="220"/>
      <c r="G14" s="220"/>
      <c r="H14" s="220"/>
      <c r="I14" s="220"/>
      <c r="J14" s="220"/>
      <c r="K14" s="220"/>
      <c r="L14" s="220"/>
      <c r="M14" s="220"/>
      <c r="N14" s="220"/>
      <c r="O14" s="220"/>
      <c r="P14" s="220"/>
      <c r="Q14" s="220"/>
      <c r="R14" s="220"/>
      <c r="S14" s="220"/>
      <c r="T14" s="220"/>
      <c r="U14" s="220"/>
      <c r="V14" s="220"/>
      <c r="W14" s="220"/>
      <c r="X14" s="220"/>
    </row>
    <row r="15" spans="1:77" ht="58">
      <c r="A15" s="490"/>
      <c r="B15" s="492"/>
      <c r="C15" s="496"/>
      <c r="D15" s="222" t="s">
        <v>1380</v>
      </c>
      <c r="E15" s="220"/>
      <c r="F15" s="220"/>
      <c r="G15" s="220"/>
      <c r="H15" s="220"/>
      <c r="I15" s="220"/>
      <c r="J15" s="220"/>
      <c r="K15" s="220"/>
      <c r="L15" s="220"/>
      <c r="M15" s="220"/>
      <c r="N15" s="220"/>
      <c r="O15" s="220"/>
      <c r="P15" s="220"/>
      <c r="Q15" s="220"/>
      <c r="R15" s="220"/>
      <c r="S15" s="220"/>
      <c r="T15" s="220"/>
      <c r="U15" s="220"/>
      <c r="V15" s="220"/>
      <c r="W15" s="220"/>
      <c r="X15" s="220"/>
    </row>
    <row r="16" spans="1:77" ht="29">
      <c r="A16" s="490"/>
      <c r="B16" s="492"/>
      <c r="C16" s="223" t="s">
        <v>1381</v>
      </c>
      <c r="D16" s="222" t="s">
        <v>1382</v>
      </c>
      <c r="E16" s="220"/>
      <c r="F16" s="220"/>
      <c r="G16" s="220"/>
      <c r="H16" s="220"/>
      <c r="I16" s="220"/>
      <c r="J16" s="220"/>
      <c r="K16" s="220"/>
      <c r="L16" s="220"/>
      <c r="M16" s="220"/>
      <c r="N16" s="220"/>
      <c r="O16" s="220"/>
      <c r="P16" s="220"/>
      <c r="Q16" s="220"/>
      <c r="R16" s="220"/>
      <c r="S16" s="220"/>
      <c r="T16" s="220"/>
      <c r="U16" s="220"/>
      <c r="V16" s="220"/>
      <c r="W16" s="220"/>
      <c r="X16" s="220"/>
    </row>
    <row r="17" spans="1:24" ht="29">
      <c r="A17" s="491"/>
      <c r="B17" s="226" t="s">
        <v>1383</v>
      </c>
      <c r="C17" s="222" t="s">
        <v>1384</v>
      </c>
      <c r="D17" s="222" t="s">
        <v>1385</v>
      </c>
      <c r="E17" s="220"/>
      <c r="F17" s="220"/>
      <c r="G17" s="220"/>
      <c r="H17" s="220"/>
      <c r="I17" s="220"/>
      <c r="J17" s="220"/>
      <c r="K17" s="220"/>
      <c r="L17" s="220"/>
      <c r="M17" s="220"/>
      <c r="N17" s="220"/>
      <c r="O17" s="220"/>
      <c r="P17" s="220"/>
      <c r="Q17" s="220"/>
      <c r="R17" s="220"/>
      <c r="S17" s="220"/>
      <c r="T17" s="220"/>
      <c r="U17" s="220"/>
      <c r="V17" s="220"/>
      <c r="W17" s="220"/>
      <c r="X17" s="220"/>
    </row>
    <row r="18" spans="1:24" ht="58" customHeight="1">
      <c r="A18" s="497" t="s">
        <v>1386</v>
      </c>
      <c r="B18" s="492" t="s">
        <v>1387</v>
      </c>
      <c r="C18" s="492" t="s">
        <v>1388</v>
      </c>
      <c r="D18" s="222" t="s">
        <v>1389</v>
      </c>
      <c r="E18" s="220"/>
      <c r="F18" s="220"/>
      <c r="G18" s="220"/>
      <c r="H18" s="220"/>
      <c r="I18" s="220"/>
      <c r="J18" s="220"/>
      <c r="K18" s="220"/>
      <c r="L18" s="220"/>
      <c r="M18" s="220"/>
      <c r="N18" s="220"/>
      <c r="O18" s="220"/>
      <c r="P18" s="220"/>
      <c r="Q18" s="220"/>
      <c r="R18" s="220"/>
      <c r="S18" s="220"/>
      <c r="T18" s="220"/>
      <c r="U18" s="220"/>
      <c r="V18" s="220"/>
      <c r="W18" s="220"/>
      <c r="X18" s="220"/>
    </row>
    <row r="19" spans="1:24" ht="58">
      <c r="A19" s="497"/>
      <c r="B19" s="492"/>
      <c r="C19" s="492"/>
      <c r="D19" s="222" t="s">
        <v>1390</v>
      </c>
      <c r="E19" s="220"/>
      <c r="F19" s="220"/>
      <c r="G19" s="220"/>
      <c r="H19" s="220"/>
      <c r="I19" s="220"/>
      <c r="J19" s="220"/>
      <c r="K19" s="220"/>
      <c r="L19" s="220"/>
      <c r="M19" s="220"/>
      <c r="N19" s="220"/>
      <c r="O19" s="220"/>
      <c r="P19" s="220"/>
      <c r="Q19" s="220"/>
      <c r="R19" s="220"/>
      <c r="S19" s="220"/>
      <c r="T19" s="220"/>
      <c r="U19" s="220"/>
      <c r="V19" s="220"/>
      <c r="W19" s="220"/>
      <c r="X19" s="220"/>
    </row>
    <row r="20" spans="1:24" ht="72.5">
      <c r="A20" s="497"/>
      <c r="B20" s="492"/>
      <c r="C20" s="492"/>
      <c r="D20" s="222" t="s">
        <v>1391</v>
      </c>
      <c r="E20" s="220"/>
      <c r="F20" s="220"/>
      <c r="G20" s="220"/>
      <c r="H20" s="220"/>
      <c r="I20" s="220"/>
      <c r="J20" s="220"/>
      <c r="K20" s="220"/>
      <c r="L20" s="220"/>
      <c r="M20" s="220"/>
      <c r="N20" s="220"/>
      <c r="O20" s="220"/>
      <c r="P20" s="220"/>
      <c r="Q20" s="220"/>
      <c r="R20" s="220"/>
      <c r="S20" s="220"/>
      <c r="T20" s="220"/>
      <c r="U20" s="220"/>
      <c r="V20" s="220"/>
      <c r="W20" s="220"/>
      <c r="X20" s="220"/>
    </row>
    <row r="21" spans="1:24" ht="101.5">
      <c r="A21" s="497"/>
      <c r="B21" s="492"/>
      <c r="C21" s="492"/>
      <c r="D21" s="222" t="s">
        <v>1392</v>
      </c>
      <c r="E21" s="220"/>
      <c r="F21" s="220"/>
      <c r="G21" s="220"/>
      <c r="H21" s="220"/>
      <c r="I21" s="220"/>
      <c r="J21" s="220"/>
      <c r="K21" s="220"/>
      <c r="L21" s="220"/>
      <c r="M21" s="220"/>
      <c r="N21" s="220"/>
      <c r="O21" s="220"/>
      <c r="P21" s="220"/>
      <c r="Q21" s="220"/>
      <c r="R21" s="220"/>
      <c r="S21" s="220"/>
      <c r="T21" s="220"/>
      <c r="U21" s="220"/>
      <c r="V21" s="220"/>
      <c r="W21" s="220"/>
      <c r="X21" s="220"/>
    </row>
    <row r="22" spans="1:24" ht="58">
      <c r="A22" s="497"/>
      <c r="B22" s="492"/>
      <c r="C22" s="492"/>
      <c r="D22" s="222" t="s">
        <v>1393</v>
      </c>
      <c r="E22" s="220"/>
      <c r="F22" s="220"/>
      <c r="G22" s="220"/>
      <c r="H22" s="220"/>
      <c r="I22" s="220"/>
      <c r="J22" s="220"/>
      <c r="K22" s="220"/>
      <c r="L22" s="220"/>
      <c r="M22" s="220"/>
      <c r="N22" s="220"/>
      <c r="O22" s="220"/>
      <c r="P22" s="220"/>
      <c r="Q22" s="220"/>
      <c r="R22" s="220"/>
      <c r="S22" s="220"/>
      <c r="T22" s="220"/>
      <c r="U22" s="220"/>
      <c r="V22" s="220"/>
      <c r="W22" s="220"/>
      <c r="X22" s="220"/>
    </row>
    <row r="23" spans="1:24" ht="29">
      <c r="A23" s="497"/>
      <c r="B23" s="492"/>
      <c r="C23" s="492"/>
      <c r="D23" s="222" t="s">
        <v>1394</v>
      </c>
      <c r="E23" s="220"/>
      <c r="F23" s="220"/>
      <c r="G23" s="220"/>
      <c r="H23" s="220"/>
      <c r="I23" s="220"/>
      <c r="J23" s="220"/>
      <c r="K23" s="220"/>
      <c r="L23" s="220"/>
      <c r="M23" s="220"/>
      <c r="N23" s="220"/>
      <c r="O23" s="220"/>
      <c r="P23" s="220"/>
      <c r="Q23" s="220"/>
      <c r="R23" s="220"/>
      <c r="S23" s="220"/>
      <c r="T23" s="220"/>
      <c r="U23" s="220"/>
      <c r="V23" s="220"/>
      <c r="W23" s="220"/>
      <c r="X23" s="220"/>
    </row>
    <row r="24" spans="1:24" ht="43.5">
      <c r="A24" s="497"/>
      <c r="B24" s="492"/>
      <c r="C24" s="492"/>
      <c r="D24" s="222" t="s">
        <v>1395</v>
      </c>
      <c r="E24" s="220"/>
      <c r="F24" s="220"/>
      <c r="G24" s="220"/>
      <c r="H24" s="220"/>
      <c r="I24" s="220"/>
      <c r="J24" s="220"/>
      <c r="K24" s="220"/>
      <c r="L24" s="220"/>
      <c r="M24" s="220"/>
      <c r="N24" s="220"/>
      <c r="O24" s="220"/>
      <c r="P24" s="220"/>
      <c r="Q24" s="220"/>
      <c r="R24" s="220"/>
      <c r="S24" s="220"/>
      <c r="T24" s="220"/>
      <c r="U24" s="220"/>
      <c r="V24" s="220"/>
      <c r="W24" s="220"/>
      <c r="X24" s="220"/>
    </row>
    <row r="25" spans="1:24" ht="29">
      <c r="A25" s="497"/>
      <c r="B25" s="492"/>
      <c r="C25" s="492" t="s">
        <v>1396</v>
      </c>
      <c r="D25" s="222" t="s">
        <v>1397</v>
      </c>
      <c r="E25" s="220"/>
      <c r="F25" s="220"/>
      <c r="G25" s="220"/>
      <c r="H25" s="220"/>
      <c r="I25" s="220"/>
      <c r="J25" s="220"/>
      <c r="K25" s="220"/>
      <c r="L25" s="220"/>
      <c r="M25" s="220"/>
      <c r="N25" s="220"/>
      <c r="O25" s="220"/>
      <c r="P25" s="220"/>
      <c r="Q25" s="220"/>
      <c r="R25" s="220"/>
      <c r="S25" s="220"/>
      <c r="T25" s="220"/>
      <c r="U25" s="220"/>
      <c r="V25" s="220"/>
      <c r="W25" s="220"/>
      <c r="X25" s="220"/>
    </row>
    <row r="26" spans="1:24" ht="43.5">
      <c r="A26" s="497"/>
      <c r="B26" s="492"/>
      <c r="C26" s="492"/>
      <c r="D26" s="222" t="s">
        <v>1398</v>
      </c>
      <c r="E26" s="220"/>
      <c r="F26" s="220"/>
      <c r="G26" s="220"/>
      <c r="H26" s="220"/>
      <c r="I26" s="220"/>
      <c r="J26" s="220"/>
      <c r="K26" s="220"/>
      <c r="L26" s="220"/>
      <c r="M26" s="220"/>
      <c r="N26" s="220"/>
      <c r="O26" s="220"/>
      <c r="P26" s="220"/>
      <c r="Q26" s="220"/>
      <c r="R26" s="220"/>
      <c r="S26" s="220"/>
      <c r="T26" s="220"/>
      <c r="U26" s="220"/>
      <c r="V26" s="220"/>
      <c r="W26" s="220"/>
      <c r="X26" s="220"/>
    </row>
    <row r="27" spans="1:24" ht="58" customHeight="1">
      <c r="A27" s="492" t="s">
        <v>1399</v>
      </c>
      <c r="B27" s="492" t="s">
        <v>1400</v>
      </c>
      <c r="C27" s="498" t="s">
        <v>1401</v>
      </c>
      <c r="D27" s="222" t="s">
        <v>1402</v>
      </c>
      <c r="E27" s="220"/>
      <c r="F27" s="220"/>
      <c r="G27" s="220"/>
      <c r="H27" s="220"/>
      <c r="I27" s="220"/>
      <c r="J27" s="220"/>
      <c r="K27" s="220"/>
      <c r="L27" s="220"/>
      <c r="M27" s="220"/>
      <c r="N27" s="220"/>
      <c r="O27" s="220"/>
      <c r="P27" s="220"/>
      <c r="Q27" s="220"/>
      <c r="R27" s="220"/>
      <c r="S27" s="220"/>
      <c r="T27" s="220"/>
      <c r="U27" s="220"/>
      <c r="V27" s="220"/>
      <c r="W27" s="220"/>
      <c r="X27" s="220"/>
    </row>
    <row r="28" spans="1:24">
      <c r="A28" s="492"/>
      <c r="B28" s="492"/>
      <c r="C28" s="498"/>
      <c r="D28" s="222" t="s">
        <v>1403</v>
      </c>
      <c r="E28" s="220"/>
      <c r="F28" s="220"/>
      <c r="G28" s="220"/>
      <c r="H28" s="220"/>
      <c r="I28" s="220"/>
      <c r="J28" s="220"/>
      <c r="K28" s="220"/>
      <c r="L28" s="220"/>
      <c r="M28" s="220"/>
      <c r="N28" s="220"/>
      <c r="O28" s="220"/>
      <c r="P28" s="220"/>
      <c r="Q28" s="220"/>
      <c r="R28" s="220"/>
      <c r="S28" s="220"/>
      <c r="T28" s="220"/>
      <c r="U28" s="220"/>
      <c r="V28" s="220"/>
      <c r="W28" s="220"/>
      <c r="X28" s="220"/>
    </row>
    <row r="29" spans="1:24">
      <c r="A29" s="492"/>
      <c r="B29" s="492"/>
      <c r="C29" s="498"/>
      <c r="D29" s="227" t="s">
        <v>1404</v>
      </c>
      <c r="E29" s="220"/>
      <c r="F29" s="220"/>
      <c r="G29" s="220"/>
      <c r="H29" s="220"/>
      <c r="I29" s="220"/>
      <c r="J29" s="220"/>
      <c r="K29" s="220"/>
      <c r="L29" s="220"/>
      <c r="M29" s="220"/>
      <c r="N29" s="220"/>
      <c r="O29" s="220"/>
      <c r="P29" s="220"/>
      <c r="Q29" s="220"/>
      <c r="R29" s="220"/>
      <c r="S29" s="220"/>
      <c r="T29" s="220"/>
      <c r="U29" s="220"/>
      <c r="V29" s="220"/>
      <c r="W29" s="220"/>
      <c r="X29" s="220"/>
    </row>
    <row r="30" spans="1:24">
      <c r="A30" s="492"/>
      <c r="B30" s="492"/>
      <c r="C30" s="498"/>
      <c r="D30" s="222" t="s">
        <v>1405</v>
      </c>
      <c r="E30" s="220"/>
      <c r="F30" s="220"/>
      <c r="G30" s="220"/>
      <c r="H30" s="220"/>
      <c r="I30" s="220"/>
      <c r="J30" s="220"/>
      <c r="K30" s="220"/>
      <c r="L30" s="220"/>
      <c r="M30" s="220"/>
      <c r="N30" s="220"/>
      <c r="O30" s="220"/>
      <c r="P30" s="220"/>
      <c r="Q30" s="220"/>
      <c r="R30" s="220"/>
      <c r="S30" s="220"/>
      <c r="T30" s="220"/>
      <c r="U30" s="220"/>
      <c r="V30" s="220"/>
      <c r="W30" s="220"/>
      <c r="X30" s="220"/>
    </row>
    <row r="31" spans="1:24">
      <c r="A31" s="227"/>
      <c r="B31" s="227"/>
      <c r="C31" s="227"/>
      <c r="D31" s="228" t="s">
        <v>106</v>
      </c>
      <c r="E31" s="197">
        <f>COUNTIF(E10:E30,"Sí")</f>
        <v>0</v>
      </c>
      <c r="F31" s="197">
        <f t="shared" ref="F31:X31" si="0">COUNTIF(F10:F30,"Sí")</f>
        <v>0</v>
      </c>
      <c r="G31" s="197">
        <f t="shared" si="0"/>
        <v>0</v>
      </c>
      <c r="H31" s="197">
        <f t="shared" si="0"/>
        <v>0</v>
      </c>
      <c r="I31" s="197">
        <f t="shared" si="0"/>
        <v>0</v>
      </c>
      <c r="J31" s="197">
        <f t="shared" si="0"/>
        <v>0</v>
      </c>
      <c r="K31" s="197">
        <f t="shared" si="0"/>
        <v>0</v>
      </c>
      <c r="L31" s="197">
        <f t="shared" si="0"/>
        <v>0</v>
      </c>
      <c r="M31" s="197">
        <f t="shared" si="0"/>
        <v>0</v>
      </c>
      <c r="N31" s="197">
        <f t="shared" si="0"/>
        <v>0</v>
      </c>
      <c r="O31" s="197">
        <f t="shared" si="0"/>
        <v>0</v>
      </c>
      <c r="P31" s="197">
        <f t="shared" si="0"/>
        <v>0</v>
      </c>
      <c r="Q31" s="197">
        <f t="shared" si="0"/>
        <v>0</v>
      </c>
      <c r="R31" s="197">
        <f t="shared" si="0"/>
        <v>0</v>
      </c>
      <c r="S31" s="197">
        <f t="shared" si="0"/>
        <v>0</v>
      </c>
      <c r="T31" s="197">
        <f t="shared" si="0"/>
        <v>0</v>
      </c>
      <c r="U31" s="197">
        <f t="shared" si="0"/>
        <v>0</v>
      </c>
      <c r="V31" s="197">
        <f t="shared" si="0"/>
        <v>0</v>
      </c>
      <c r="W31" s="197">
        <f t="shared" si="0"/>
        <v>0</v>
      </c>
      <c r="X31" s="197">
        <f t="shared" si="0"/>
        <v>0</v>
      </c>
    </row>
    <row r="32" spans="1:24">
      <c r="A32" s="227"/>
      <c r="B32" s="227"/>
      <c r="C32" s="227"/>
      <c r="D32" s="228" t="s">
        <v>107</v>
      </c>
      <c r="E32" s="197">
        <f>COUNTIF(E10:E30,"No")</f>
        <v>0</v>
      </c>
      <c r="F32" s="197">
        <f t="shared" ref="F32:X32" si="1">COUNTIF(F10:F30,"No")</f>
        <v>0</v>
      </c>
      <c r="G32" s="197">
        <f t="shared" si="1"/>
        <v>0</v>
      </c>
      <c r="H32" s="197">
        <f t="shared" si="1"/>
        <v>0</v>
      </c>
      <c r="I32" s="197">
        <f t="shared" si="1"/>
        <v>0</v>
      </c>
      <c r="J32" s="197">
        <f t="shared" si="1"/>
        <v>0</v>
      </c>
      <c r="K32" s="197">
        <f t="shared" si="1"/>
        <v>0</v>
      </c>
      <c r="L32" s="197">
        <f t="shared" si="1"/>
        <v>0</v>
      </c>
      <c r="M32" s="197">
        <f t="shared" si="1"/>
        <v>0</v>
      </c>
      <c r="N32" s="197">
        <f t="shared" si="1"/>
        <v>0</v>
      </c>
      <c r="O32" s="197">
        <f t="shared" si="1"/>
        <v>0</v>
      </c>
      <c r="P32" s="197">
        <f t="shared" si="1"/>
        <v>0</v>
      </c>
      <c r="Q32" s="197">
        <f t="shared" si="1"/>
        <v>0</v>
      </c>
      <c r="R32" s="197">
        <f t="shared" si="1"/>
        <v>0</v>
      </c>
      <c r="S32" s="197">
        <f t="shared" si="1"/>
        <v>0</v>
      </c>
      <c r="T32" s="197">
        <f t="shared" si="1"/>
        <v>0</v>
      </c>
      <c r="U32" s="197">
        <f t="shared" si="1"/>
        <v>0</v>
      </c>
      <c r="V32" s="197">
        <f t="shared" si="1"/>
        <v>0</v>
      </c>
      <c r="W32" s="197">
        <f t="shared" si="1"/>
        <v>0</v>
      </c>
      <c r="X32" s="197">
        <f t="shared" si="1"/>
        <v>0</v>
      </c>
    </row>
    <row r="33" spans="4:24">
      <c r="D33" s="228" t="s">
        <v>1406</v>
      </c>
      <c r="E33" s="197">
        <f>COUNTIF(E10:E30,"")</f>
        <v>21</v>
      </c>
      <c r="F33" s="197">
        <f t="shared" ref="F33:X33" si="2">COUNTIF(F10:F30,"")</f>
        <v>21</v>
      </c>
      <c r="G33" s="197">
        <f t="shared" si="2"/>
        <v>21</v>
      </c>
      <c r="H33" s="197">
        <f t="shared" si="2"/>
        <v>21</v>
      </c>
      <c r="I33" s="197">
        <f t="shared" si="2"/>
        <v>21</v>
      </c>
      <c r="J33" s="197">
        <f t="shared" si="2"/>
        <v>21</v>
      </c>
      <c r="K33" s="197">
        <f t="shared" si="2"/>
        <v>21</v>
      </c>
      <c r="L33" s="197">
        <f t="shared" si="2"/>
        <v>21</v>
      </c>
      <c r="M33" s="197">
        <f t="shared" si="2"/>
        <v>21</v>
      </c>
      <c r="N33" s="197">
        <f t="shared" si="2"/>
        <v>21</v>
      </c>
      <c r="O33" s="197">
        <f t="shared" si="2"/>
        <v>21</v>
      </c>
      <c r="P33" s="197">
        <f t="shared" si="2"/>
        <v>21</v>
      </c>
      <c r="Q33" s="197">
        <f t="shared" si="2"/>
        <v>21</v>
      </c>
      <c r="R33" s="197">
        <f t="shared" si="2"/>
        <v>21</v>
      </c>
      <c r="S33" s="197">
        <f t="shared" si="2"/>
        <v>21</v>
      </c>
      <c r="T33" s="197">
        <f t="shared" si="2"/>
        <v>21</v>
      </c>
      <c r="U33" s="197">
        <f t="shared" si="2"/>
        <v>21</v>
      </c>
      <c r="V33" s="197">
        <f t="shared" si="2"/>
        <v>21</v>
      </c>
      <c r="W33" s="197">
        <f t="shared" si="2"/>
        <v>21</v>
      </c>
      <c r="X33" s="197">
        <f t="shared" si="2"/>
        <v>21</v>
      </c>
    </row>
    <row r="34" spans="4:24">
      <c r="D34" s="228" t="s">
        <v>1407</v>
      </c>
      <c r="E34" s="229">
        <f>E31/SUM(E31:E33)</f>
        <v>0</v>
      </c>
      <c r="F34" s="229">
        <f>F31/SUM(F31:F33)</f>
        <v>0</v>
      </c>
      <c r="G34" s="229">
        <f t="shared" ref="G34:X34" si="3">G31/SUM(G31:G33)</f>
        <v>0</v>
      </c>
      <c r="H34" s="229">
        <f t="shared" si="3"/>
        <v>0</v>
      </c>
      <c r="I34" s="229">
        <f t="shared" si="3"/>
        <v>0</v>
      </c>
      <c r="J34" s="229">
        <f t="shared" si="3"/>
        <v>0</v>
      </c>
      <c r="K34" s="229">
        <f t="shared" si="3"/>
        <v>0</v>
      </c>
      <c r="L34" s="229">
        <f t="shared" si="3"/>
        <v>0</v>
      </c>
      <c r="M34" s="229">
        <f t="shared" si="3"/>
        <v>0</v>
      </c>
      <c r="N34" s="229">
        <f t="shared" si="3"/>
        <v>0</v>
      </c>
      <c r="O34" s="229">
        <f t="shared" si="3"/>
        <v>0</v>
      </c>
      <c r="P34" s="229">
        <f t="shared" si="3"/>
        <v>0</v>
      </c>
      <c r="Q34" s="229">
        <f t="shared" si="3"/>
        <v>0</v>
      </c>
      <c r="R34" s="229">
        <f t="shared" si="3"/>
        <v>0</v>
      </c>
      <c r="S34" s="229">
        <f t="shared" si="3"/>
        <v>0</v>
      </c>
      <c r="T34" s="229">
        <f t="shared" si="3"/>
        <v>0</v>
      </c>
      <c r="U34" s="229">
        <f t="shared" si="3"/>
        <v>0</v>
      </c>
      <c r="V34" s="229">
        <f t="shared" si="3"/>
        <v>0</v>
      </c>
      <c r="W34" s="229">
        <f t="shared" si="3"/>
        <v>0</v>
      </c>
      <c r="X34" s="229">
        <f t="shared" si="3"/>
        <v>0</v>
      </c>
    </row>
    <row r="35" spans="4:24">
      <c r="D35" s="228" t="s">
        <v>1408</v>
      </c>
      <c r="E35" s="230">
        <f>AVERAGE(E34:X34)</f>
        <v>0</v>
      </c>
      <c r="F35" s="230"/>
      <c r="G35" s="230"/>
      <c r="H35" s="230"/>
      <c r="I35" s="230"/>
      <c r="J35" s="230"/>
      <c r="K35" s="230"/>
      <c r="L35" s="230"/>
      <c r="M35" s="230"/>
      <c r="N35" s="230"/>
      <c r="O35" s="230"/>
      <c r="P35" s="230"/>
      <c r="Q35" s="230"/>
      <c r="R35" s="230"/>
      <c r="S35" s="230"/>
      <c r="T35" s="230"/>
      <c r="U35" s="230"/>
      <c r="V35" s="230"/>
      <c r="W35" s="230"/>
      <c r="X35" s="230"/>
    </row>
    <row r="36" spans="4:24">
      <c r="K36" s="231"/>
    </row>
    <row r="37" spans="4:24">
      <c r="K37" s="231"/>
    </row>
  </sheetData>
  <mergeCells count="13">
    <mergeCell ref="A18:A26"/>
    <mergeCell ref="B18:B26"/>
    <mergeCell ref="C18:C24"/>
    <mergeCell ref="C25:C26"/>
    <mergeCell ref="A27:A30"/>
    <mergeCell ref="B27:B30"/>
    <mergeCell ref="C27:C30"/>
    <mergeCell ref="A8:A9"/>
    <mergeCell ref="B8:C9"/>
    <mergeCell ref="A10:A17"/>
    <mergeCell ref="B12:B16"/>
    <mergeCell ref="C12:C13"/>
    <mergeCell ref="C14:C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Lista!$A$1:$A$2</xm:f>
          </x14:formula1>
          <xm:sqref>E10:X30</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4.5"/>
  <sheetData>
    <row r="1" spans="1:1">
      <c r="A1" t="s">
        <v>106</v>
      </c>
    </row>
    <row r="2" spans="1:1">
      <c r="A2" t="s">
        <v>107</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I43"/>
  <sheetViews>
    <sheetView topLeftCell="A25" workbookViewId="0">
      <selection activeCell="C12" sqref="C12:M12"/>
    </sheetView>
  </sheetViews>
  <sheetFormatPr baseColWidth="10" defaultRowHeight="14.5"/>
  <cols>
    <col min="2" max="2" width="21.54296875" customWidth="1"/>
    <col min="3" max="3" width="11.453125" customWidth="1"/>
    <col min="5" max="5" width="36.7265625" customWidth="1"/>
    <col min="6" max="6" width="32.7265625" customWidth="1"/>
    <col min="7" max="7" width="28.81640625" customWidth="1"/>
  </cols>
  <sheetData>
    <row r="1" spans="2:9">
      <c r="B1" s="1" t="s">
        <v>33</v>
      </c>
    </row>
    <row r="2" spans="2:9">
      <c r="B2" t="s">
        <v>23</v>
      </c>
      <c r="E2" s="2" t="s">
        <v>38</v>
      </c>
      <c r="F2" s="3" t="s">
        <v>39</v>
      </c>
    </row>
    <row r="3" spans="2:9">
      <c r="B3" t="s">
        <v>24</v>
      </c>
      <c r="E3" s="4" t="s">
        <v>40</v>
      </c>
      <c r="F3" s="4" t="s">
        <v>41</v>
      </c>
      <c r="I3" s="4" t="s">
        <v>40</v>
      </c>
    </row>
    <row r="4" spans="2:9">
      <c r="B4" t="s">
        <v>26</v>
      </c>
      <c r="E4" s="4" t="s">
        <v>40</v>
      </c>
      <c r="F4" s="4" t="s">
        <v>42</v>
      </c>
      <c r="I4" s="4" t="s">
        <v>43</v>
      </c>
    </row>
    <row r="5" spans="2:9">
      <c r="B5" t="s">
        <v>101</v>
      </c>
      <c r="E5" s="4" t="s">
        <v>43</v>
      </c>
      <c r="F5" s="4" t="s">
        <v>44</v>
      </c>
      <c r="I5" s="4" t="s">
        <v>94</v>
      </c>
    </row>
    <row r="6" spans="2:9">
      <c r="B6" t="s">
        <v>25</v>
      </c>
      <c r="E6" s="4" t="s">
        <v>43</v>
      </c>
      <c r="F6" s="4" t="s">
        <v>45</v>
      </c>
      <c r="I6" s="4" t="s">
        <v>50</v>
      </c>
    </row>
    <row r="7" spans="2:9">
      <c r="B7" s="1" t="s">
        <v>32</v>
      </c>
      <c r="E7" s="4" t="s">
        <v>43</v>
      </c>
      <c r="F7" s="4" t="s">
        <v>46</v>
      </c>
      <c r="I7" s="4" t="s">
        <v>52</v>
      </c>
    </row>
    <row r="8" spans="2:9">
      <c r="B8" t="s">
        <v>186</v>
      </c>
      <c r="E8" s="4" t="s">
        <v>43</v>
      </c>
      <c r="F8" s="4" t="s">
        <v>47</v>
      </c>
      <c r="I8" s="4" t="s">
        <v>56</v>
      </c>
    </row>
    <row r="9" spans="2:9">
      <c r="B9" t="s">
        <v>187</v>
      </c>
      <c r="E9" s="4" t="s">
        <v>94</v>
      </c>
      <c r="F9" s="4" t="s">
        <v>48</v>
      </c>
      <c r="I9" s="4" t="s">
        <v>57</v>
      </c>
    </row>
    <row r="10" spans="2:9">
      <c r="B10" t="s">
        <v>188</v>
      </c>
      <c r="E10" s="4" t="s">
        <v>94</v>
      </c>
      <c r="F10" s="4" t="s">
        <v>49</v>
      </c>
      <c r="I10" s="4" t="s">
        <v>61</v>
      </c>
    </row>
    <row r="11" spans="2:9">
      <c r="B11" t="s">
        <v>189</v>
      </c>
      <c r="E11" s="4" t="s">
        <v>50</v>
      </c>
      <c r="F11" s="4" t="s">
        <v>51</v>
      </c>
      <c r="I11" s="4" t="s">
        <v>64</v>
      </c>
    </row>
    <row r="12" spans="2:9">
      <c r="E12" s="4" t="s">
        <v>52</v>
      </c>
      <c r="F12" s="4" t="s">
        <v>53</v>
      </c>
      <c r="I12" s="4" t="s">
        <v>67</v>
      </c>
    </row>
    <row r="13" spans="2:9">
      <c r="E13" s="4" t="s">
        <v>52</v>
      </c>
      <c r="F13" s="4" t="s">
        <v>54</v>
      </c>
      <c r="I13" s="4" t="s">
        <v>69</v>
      </c>
    </row>
    <row r="14" spans="2:9">
      <c r="E14" s="4" t="s">
        <v>52</v>
      </c>
      <c r="F14" s="4" t="s">
        <v>55</v>
      </c>
      <c r="I14" s="4" t="s">
        <v>75</v>
      </c>
    </row>
    <row r="15" spans="2:9">
      <c r="E15" s="4" t="s">
        <v>56</v>
      </c>
      <c r="I15" s="4" t="s">
        <v>79</v>
      </c>
    </row>
    <row r="16" spans="2:9">
      <c r="E16" s="4" t="s">
        <v>57</v>
      </c>
      <c r="F16" s="4" t="s">
        <v>58</v>
      </c>
      <c r="I16" s="4" t="s">
        <v>85</v>
      </c>
    </row>
    <row r="17" spans="1:9">
      <c r="E17" s="4" t="s">
        <v>57</v>
      </c>
      <c r="F17" s="4" t="s">
        <v>59</v>
      </c>
      <c r="I17" s="4" t="s">
        <v>92</v>
      </c>
    </row>
    <row r="18" spans="1:9">
      <c r="E18" s="4" t="s">
        <v>57</v>
      </c>
      <c r="F18" s="4" t="s">
        <v>60</v>
      </c>
    </row>
    <row r="19" spans="1:9">
      <c r="A19" s="1"/>
      <c r="E19" s="4" t="s">
        <v>61</v>
      </c>
      <c r="F19" s="4" t="s">
        <v>62</v>
      </c>
    </row>
    <row r="20" spans="1:9">
      <c r="E20" s="4" t="s">
        <v>61</v>
      </c>
      <c r="F20" s="4" t="s">
        <v>63</v>
      </c>
    </row>
    <row r="21" spans="1:9">
      <c r="E21" s="4" t="s">
        <v>64</v>
      </c>
      <c r="F21" s="4" t="s">
        <v>65</v>
      </c>
    </row>
    <row r="22" spans="1:9">
      <c r="E22" s="4" t="s">
        <v>64</v>
      </c>
      <c r="F22" s="4" t="s">
        <v>66</v>
      </c>
    </row>
    <row r="23" spans="1:9">
      <c r="E23" s="4" t="s">
        <v>67</v>
      </c>
      <c r="F23" s="4" t="s">
        <v>68</v>
      </c>
    </row>
    <row r="24" spans="1:9">
      <c r="E24" s="4" t="s">
        <v>69</v>
      </c>
      <c r="F24" s="4" t="s">
        <v>70</v>
      </c>
    </row>
    <row r="25" spans="1:9">
      <c r="E25" s="4" t="s">
        <v>69</v>
      </c>
      <c r="F25" s="4" t="s">
        <v>71</v>
      </c>
    </row>
    <row r="26" spans="1:9">
      <c r="E26" s="4" t="s">
        <v>69</v>
      </c>
      <c r="F26" s="4" t="s">
        <v>72</v>
      </c>
    </row>
    <row r="27" spans="1:9">
      <c r="B27" s="1" t="s">
        <v>31</v>
      </c>
      <c r="E27" s="4" t="s">
        <v>69</v>
      </c>
      <c r="F27" s="4" t="s">
        <v>73</v>
      </c>
    </row>
    <row r="28" spans="1:9">
      <c r="B28" t="s">
        <v>30</v>
      </c>
      <c r="E28" s="4" t="s">
        <v>69</v>
      </c>
      <c r="F28" s="4" t="s">
        <v>74</v>
      </c>
    </row>
    <row r="29" spans="1:9">
      <c r="B29" t="s">
        <v>27</v>
      </c>
      <c r="E29" s="4" t="s">
        <v>75</v>
      </c>
      <c r="F29" s="4" t="s">
        <v>76</v>
      </c>
    </row>
    <row r="30" spans="1:9">
      <c r="B30" t="s">
        <v>28</v>
      </c>
      <c r="E30" s="4" t="s">
        <v>75</v>
      </c>
      <c r="F30" s="4" t="s">
        <v>77</v>
      </c>
    </row>
    <row r="31" spans="1:9">
      <c r="B31" t="s">
        <v>29</v>
      </c>
      <c r="E31" s="4" t="s">
        <v>75</v>
      </c>
      <c r="F31" s="4" t="s">
        <v>78</v>
      </c>
    </row>
    <row r="32" spans="1:9">
      <c r="E32" s="4" t="s">
        <v>79</v>
      </c>
      <c r="F32" s="4" t="s">
        <v>80</v>
      </c>
    </row>
    <row r="33" spans="2:6">
      <c r="E33" s="4" t="s">
        <v>79</v>
      </c>
      <c r="F33" s="4" t="s">
        <v>81</v>
      </c>
    </row>
    <row r="34" spans="2:6">
      <c r="E34" s="4" t="s">
        <v>79</v>
      </c>
      <c r="F34" s="4" t="s">
        <v>82</v>
      </c>
    </row>
    <row r="35" spans="2:6">
      <c r="B35" s="1" t="s">
        <v>108</v>
      </c>
      <c r="E35" s="4" t="s">
        <v>79</v>
      </c>
      <c r="F35" s="4" t="s">
        <v>83</v>
      </c>
    </row>
    <row r="36" spans="2:6">
      <c r="B36" t="s">
        <v>106</v>
      </c>
      <c r="E36" s="4" t="s">
        <v>79</v>
      </c>
      <c r="F36" s="4" t="s">
        <v>84</v>
      </c>
    </row>
    <row r="37" spans="2:6">
      <c r="B37" t="s">
        <v>107</v>
      </c>
      <c r="E37" s="4" t="s">
        <v>85</v>
      </c>
      <c r="F37" s="4" t="s">
        <v>86</v>
      </c>
    </row>
    <row r="38" spans="2:6">
      <c r="E38" s="4" t="s">
        <v>85</v>
      </c>
      <c r="F38" s="4" t="s">
        <v>87</v>
      </c>
    </row>
    <row r="39" spans="2:6">
      <c r="B39" s="1" t="s">
        <v>182</v>
      </c>
      <c r="E39" s="4" t="s">
        <v>85</v>
      </c>
      <c r="F39" s="4" t="s">
        <v>88</v>
      </c>
    </row>
    <row r="40" spans="2:6">
      <c r="B40" t="s">
        <v>183</v>
      </c>
      <c r="E40" s="4" t="s">
        <v>85</v>
      </c>
      <c r="F40" s="4" t="s">
        <v>89</v>
      </c>
    </row>
    <row r="41" spans="2:6">
      <c r="B41" t="s">
        <v>184</v>
      </c>
      <c r="E41" s="4" t="s">
        <v>85</v>
      </c>
      <c r="F41" s="4" t="s">
        <v>90</v>
      </c>
    </row>
    <row r="42" spans="2:6">
      <c r="E42" s="4" t="s">
        <v>85</v>
      </c>
      <c r="F42" s="4" t="s">
        <v>91</v>
      </c>
    </row>
    <row r="43" spans="2:6">
      <c r="E43" s="4" t="s">
        <v>92</v>
      </c>
    </row>
  </sheetData>
  <sheetProtection algorithmName="SHA-512" hashValue="IO+/ZusfJeswC0/NN57FzViQtlHbWvVKJH/Zuwj5P89vnRn9TAVSgUzlWrhu9pPQ+WoNYjnz5wKwbO/5q0pH7Q==" saltValue="VEXYgMCAkTEaeuhZxakSkQ==" spinCount="100000" sheet="1" objects="1" scenarios="1"/>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sheetPr>
  <dimension ref="A1:M70"/>
  <sheetViews>
    <sheetView topLeftCell="A15" zoomScale="85" zoomScaleNormal="85" workbookViewId="0">
      <selection activeCell="C31" sqref="C31:F31"/>
    </sheetView>
  </sheetViews>
  <sheetFormatPr baseColWidth="10" defaultColWidth="11.453125" defaultRowHeight="15.5"/>
  <cols>
    <col min="1" max="1" width="25.1796875" style="12" customWidth="1"/>
    <col min="2" max="2" width="39.1796875" style="63" customWidth="1"/>
    <col min="3" max="3" width="19.81640625" style="12" customWidth="1"/>
    <col min="4" max="4" width="12.26953125" style="12" customWidth="1"/>
    <col min="5" max="5" width="11.453125" style="12"/>
    <col min="6" max="6" width="15.81640625" style="12" customWidth="1"/>
    <col min="7" max="7" width="11.453125" style="12"/>
    <col min="8" max="8" width="14.1796875" style="12" customWidth="1"/>
    <col min="9" max="9" width="11.453125" style="12"/>
    <col min="10" max="10" width="14.453125" style="12" customWidth="1"/>
    <col min="11" max="11" width="11.453125" style="12"/>
    <col min="12" max="12" width="15.1796875" style="12" customWidth="1"/>
    <col min="13" max="16384" width="11.453125" style="12"/>
  </cols>
  <sheetData>
    <row r="1" spans="1:13" ht="16" thickBot="1">
      <c r="A1" s="86"/>
      <c r="B1" s="88" t="s">
        <v>299</v>
      </c>
      <c r="C1" s="89"/>
      <c r="D1" s="89"/>
      <c r="E1" s="89"/>
      <c r="F1" s="89"/>
      <c r="G1" s="89"/>
      <c r="H1" s="89"/>
      <c r="I1" s="89"/>
      <c r="J1" s="89"/>
      <c r="K1" s="89"/>
      <c r="L1" s="89"/>
      <c r="M1" s="90"/>
    </row>
    <row r="2" spans="1:13" ht="28.5" customHeight="1">
      <c r="A2" s="423" t="s">
        <v>152</v>
      </c>
      <c r="B2" s="68" t="s">
        <v>113</v>
      </c>
      <c r="C2" s="432" t="str">
        <f>'Plan de acción'!E27</f>
        <v>Ciudadanos que consideran positiva (6 a 10) la utilidad de realizar trámites y servicios en el canal presencial frente a canales no presenciales</v>
      </c>
      <c r="D2" s="433"/>
      <c r="E2" s="433"/>
      <c r="F2" s="433"/>
      <c r="G2" s="433"/>
      <c r="H2" s="433"/>
      <c r="I2" s="433"/>
      <c r="J2" s="433"/>
      <c r="K2" s="433"/>
      <c r="L2" s="433"/>
      <c r="M2" s="434"/>
    </row>
    <row r="3" spans="1:13" ht="199.5" customHeight="1">
      <c r="A3" s="424"/>
      <c r="B3" s="69" t="s">
        <v>153</v>
      </c>
      <c r="C3" s="432" t="s">
        <v>1463</v>
      </c>
      <c r="D3" s="433"/>
      <c r="E3" s="433"/>
      <c r="F3" s="433"/>
      <c r="G3" s="433"/>
      <c r="H3" s="433"/>
      <c r="I3" s="433"/>
      <c r="J3" s="433"/>
      <c r="K3" s="433"/>
      <c r="L3" s="433"/>
      <c r="M3" s="434"/>
    </row>
    <row r="4" spans="1:13">
      <c r="A4" s="424"/>
      <c r="B4" s="120" t="s">
        <v>105</v>
      </c>
      <c r="C4" s="85" t="s">
        <v>107</v>
      </c>
      <c r="D4" s="15"/>
      <c r="E4" s="15"/>
      <c r="F4" s="411" t="s">
        <v>1759</v>
      </c>
      <c r="G4" s="412"/>
      <c r="H4" s="299"/>
      <c r="I4" s="15"/>
      <c r="J4" s="15"/>
      <c r="K4" s="15"/>
      <c r="L4" s="15"/>
      <c r="M4" s="16"/>
    </row>
    <row r="5" spans="1:13">
      <c r="A5" s="424"/>
      <c r="B5" s="78" t="s">
        <v>193</v>
      </c>
      <c r="C5" s="17"/>
      <c r="D5" s="17"/>
      <c r="E5" s="17"/>
      <c r="F5" s="17"/>
      <c r="G5" s="17"/>
      <c r="H5" s="17"/>
      <c r="I5" s="17"/>
      <c r="J5" s="17"/>
      <c r="K5" s="17"/>
      <c r="L5" s="17"/>
      <c r="M5" s="18"/>
    </row>
    <row r="6" spans="1:13">
      <c r="A6" s="424"/>
      <c r="B6" s="120" t="s">
        <v>179</v>
      </c>
      <c r="C6" s="17"/>
      <c r="D6" s="17"/>
      <c r="E6" s="17"/>
      <c r="F6" s="17"/>
      <c r="G6" s="17"/>
      <c r="H6" s="17"/>
      <c r="I6" s="17"/>
      <c r="J6" s="17"/>
      <c r="K6" s="17"/>
      <c r="L6" s="17"/>
      <c r="M6" s="18"/>
    </row>
    <row r="7" spans="1:13">
      <c r="A7" s="424"/>
      <c r="B7" s="69" t="s">
        <v>154</v>
      </c>
      <c r="C7" s="124" t="s">
        <v>215</v>
      </c>
      <c r="D7" s="19"/>
      <c r="E7" s="19"/>
      <c r="F7" s="19"/>
      <c r="G7" s="20"/>
      <c r="H7" s="21" t="s">
        <v>6</v>
      </c>
      <c r="I7" s="125" t="s">
        <v>41</v>
      </c>
      <c r="J7" s="19"/>
      <c r="K7" s="19"/>
      <c r="L7" s="19"/>
      <c r="M7" s="22"/>
    </row>
    <row r="8" spans="1:13">
      <c r="A8" s="424"/>
      <c r="B8" s="426" t="s">
        <v>175</v>
      </c>
      <c r="C8" s="96"/>
      <c r="D8" s="82"/>
      <c r="E8" s="82"/>
      <c r="F8" s="82"/>
      <c r="G8" s="82"/>
      <c r="H8" s="82"/>
      <c r="I8" s="82"/>
      <c r="J8" s="82"/>
      <c r="K8" s="82"/>
      <c r="L8" s="83"/>
      <c r="M8" s="84"/>
    </row>
    <row r="9" spans="1:13">
      <c r="A9" s="424"/>
      <c r="B9" s="427"/>
      <c r="C9" s="414" t="s">
        <v>41</v>
      </c>
      <c r="D9" s="414"/>
      <c r="E9" s="23"/>
      <c r="F9" s="414" t="s">
        <v>44</v>
      </c>
      <c r="G9" s="414"/>
      <c r="H9" s="23"/>
      <c r="I9" s="414" t="s">
        <v>267</v>
      </c>
      <c r="J9" s="414"/>
      <c r="K9" s="23"/>
      <c r="L9" s="414" t="s">
        <v>273</v>
      </c>
      <c r="M9" s="414"/>
    </row>
    <row r="10" spans="1:13">
      <c r="A10" s="424"/>
      <c r="B10" s="428"/>
      <c r="C10" s="413" t="s">
        <v>176</v>
      </c>
      <c r="D10" s="413"/>
      <c r="E10" s="23"/>
      <c r="F10" s="413" t="s">
        <v>176</v>
      </c>
      <c r="G10" s="413"/>
      <c r="H10" s="23"/>
      <c r="I10" s="413" t="s">
        <v>176</v>
      </c>
      <c r="J10" s="413"/>
      <c r="K10" s="23"/>
      <c r="L10" s="413" t="s">
        <v>176</v>
      </c>
      <c r="M10" s="413"/>
    </row>
    <row r="11" spans="1:13">
      <c r="A11" s="424"/>
      <c r="B11" s="120"/>
      <c r="C11" s="414" t="s">
        <v>274</v>
      </c>
      <c r="D11" s="414"/>
      <c r="E11" s="23"/>
      <c r="F11" s="414" t="s">
        <v>269</v>
      </c>
      <c r="G11" s="414"/>
      <c r="H11" s="23"/>
      <c r="I11" s="414" t="s">
        <v>275</v>
      </c>
      <c r="J11" s="414"/>
      <c r="K11" s="23"/>
      <c r="L11" s="414" t="s">
        <v>272</v>
      </c>
      <c r="M11" s="414"/>
    </row>
    <row r="12" spans="1:13">
      <c r="A12" s="424"/>
      <c r="B12" s="120"/>
      <c r="C12" s="413" t="s">
        <v>176</v>
      </c>
      <c r="D12" s="413"/>
      <c r="E12" s="23"/>
      <c r="F12" s="413" t="s">
        <v>176</v>
      </c>
      <c r="G12" s="413"/>
      <c r="H12" s="23"/>
      <c r="I12" s="413" t="s">
        <v>176</v>
      </c>
      <c r="J12" s="413"/>
      <c r="K12" s="23"/>
      <c r="L12" s="413" t="s">
        <v>176</v>
      </c>
      <c r="M12" s="413"/>
    </row>
    <row r="13" spans="1:13">
      <c r="A13" s="424"/>
      <c r="B13" s="120"/>
      <c r="C13" s="414" t="s">
        <v>276</v>
      </c>
      <c r="D13" s="414"/>
      <c r="E13" s="23"/>
      <c r="F13" s="414" t="s">
        <v>271</v>
      </c>
      <c r="G13" s="414"/>
      <c r="H13" s="23"/>
      <c r="I13" s="414" t="s">
        <v>268</v>
      </c>
      <c r="J13" s="414"/>
      <c r="K13" s="23"/>
      <c r="L13" s="414" t="s">
        <v>270</v>
      </c>
      <c r="M13" s="414"/>
    </row>
    <row r="14" spans="1:13">
      <c r="A14" s="424"/>
      <c r="B14" s="120"/>
      <c r="C14" s="413" t="s">
        <v>176</v>
      </c>
      <c r="D14" s="413"/>
      <c r="E14" s="23"/>
      <c r="F14" s="413" t="s">
        <v>176</v>
      </c>
      <c r="G14" s="413"/>
      <c r="H14" s="23"/>
      <c r="I14" s="413" t="s">
        <v>176</v>
      </c>
      <c r="J14" s="413"/>
      <c r="K14" s="23"/>
      <c r="L14" s="413" t="s">
        <v>176</v>
      </c>
      <c r="M14" s="413"/>
    </row>
    <row r="15" spans="1:13">
      <c r="A15" s="424"/>
      <c r="B15" s="120"/>
      <c r="C15" s="414" t="s">
        <v>48</v>
      </c>
      <c r="D15" s="414"/>
      <c r="E15" s="23"/>
      <c r="F15" s="414" t="s">
        <v>51</v>
      </c>
      <c r="G15" s="414"/>
      <c r="H15" s="23"/>
      <c r="I15" s="414" t="s">
        <v>277</v>
      </c>
      <c r="J15" s="414"/>
      <c r="K15" s="23"/>
      <c r="L15" s="414" t="s">
        <v>278</v>
      </c>
      <c r="M15" s="414"/>
    </row>
    <row r="16" spans="1:13">
      <c r="A16" s="424"/>
      <c r="B16" s="120"/>
      <c r="C16" s="413" t="s">
        <v>176</v>
      </c>
      <c r="D16" s="413"/>
      <c r="E16" s="23"/>
      <c r="F16" s="413" t="s">
        <v>176</v>
      </c>
      <c r="G16" s="413"/>
      <c r="H16" s="23"/>
      <c r="I16" s="413" t="s">
        <v>176</v>
      </c>
      <c r="J16" s="413"/>
      <c r="K16" s="23"/>
      <c r="L16" s="413" t="s">
        <v>176</v>
      </c>
      <c r="M16" s="413"/>
    </row>
    <row r="17" spans="1:13">
      <c r="A17" s="424"/>
      <c r="B17" s="120"/>
      <c r="C17" s="414" t="s">
        <v>279</v>
      </c>
      <c r="D17" s="414"/>
      <c r="E17" s="23"/>
      <c r="F17" s="414" t="s">
        <v>280</v>
      </c>
      <c r="G17" s="414"/>
      <c r="H17" s="23"/>
      <c r="I17" s="414" t="s">
        <v>281</v>
      </c>
      <c r="J17" s="414"/>
      <c r="K17" s="23"/>
      <c r="L17" s="414" t="s">
        <v>282</v>
      </c>
      <c r="M17" s="414"/>
    </row>
    <row r="18" spans="1:13">
      <c r="A18" s="424"/>
      <c r="B18" s="120"/>
      <c r="C18" s="413" t="s">
        <v>176</v>
      </c>
      <c r="D18" s="413"/>
      <c r="E18" s="23"/>
      <c r="F18" s="413" t="s">
        <v>176</v>
      </c>
      <c r="G18" s="413"/>
      <c r="H18" s="23"/>
      <c r="I18" s="413" t="s">
        <v>176</v>
      </c>
      <c r="J18" s="413"/>
      <c r="K18" s="23"/>
      <c r="L18" s="413" t="s">
        <v>176</v>
      </c>
      <c r="M18" s="413"/>
    </row>
    <row r="19" spans="1:13">
      <c r="A19" s="424"/>
      <c r="B19" s="120"/>
      <c r="C19" s="414" t="s">
        <v>283</v>
      </c>
      <c r="D19" s="414"/>
      <c r="E19" s="23"/>
      <c r="F19" s="414" t="s">
        <v>284</v>
      </c>
      <c r="G19" s="414"/>
      <c r="H19" s="23"/>
      <c r="I19" s="414" t="s">
        <v>285</v>
      </c>
      <c r="J19" s="414"/>
      <c r="K19" s="23"/>
      <c r="L19" s="414" t="s">
        <v>286</v>
      </c>
      <c r="M19" s="414"/>
    </row>
    <row r="20" spans="1:13">
      <c r="A20" s="424"/>
      <c r="B20" s="120"/>
      <c r="C20" s="413" t="s">
        <v>176</v>
      </c>
      <c r="D20" s="413"/>
      <c r="E20" s="23"/>
      <c r="F20" s="413" t="s">
        <v>176</v>
      </c>
      <c r="G20" s="413"/>
      <c r="H20" s="23"/>
      <c r="I20" s="413" t="s">
        <v>176</v>
      </c>
      <c r="J20" s="413"/>
      <c r="K20" s="23"/>
      <c r="L20" s="413" t="s">
        <v>176</v>
      </c>
      <c r="M20" s="413"/>
    </row>
    <row r="21" spans="1:13">
      <c r="A21" s="424"/>
      <c r="B21" s="120"/>
      <c r="C21" s="414" t="s">
        <v>287</v>
      </c>
      <c r="D21" s="414"/>
      <c r="E21" s="23"/>
      <c r="F21" s="414" t="s">
        <v>288</v>
      </c>
      <c r="G21" s="414"/>
      <c r="H21" s="23"/>
      <c r="I21" s="414" t="s">
        <v>289</v>
      </c>
      <c r="J21" s="414"/>
      <c r="K21" s="23"/>
      <c r="L21" s="414" t="s">
        <v>290</v>
      </c>
      <c r="M21" s="414"/>
    </row>
    <row r="22" spans="1:13">
      <c r="A22" s="424"/>
      <c r="B22" s="120"/>
      <c r="C22" s="413" t="s">
        <v>176</v>
      </c>
      <c r="D22" s="413"/>
      <c r="E22" s="23"/>
      <c r="F22" s="413" t="s">
        <v>176</v>
      </c>
      <c r="G22" s="413"/>
      <c r="H22" s="23"/>
      <c r="I22" s="413" t="s">
        <v>176</v>
      </c>
      <c r="J22" s="413"/>
      <c r="K22" s="23"/>
      <c r="L22" s="413" t="s">
        <v>176</v>
      </c>
      <c r="M22" s="413"/>
    </row>
    <row r="23" spans="1:13">
      <c r="A23" s="424"/>
      <c r="B23" s="120"/>
      <c r="C23" s="414" t="s">
        <v>291</v>
      </c>
      <c r="D23" s="414"/>
      <c r="E23" s="23"/>
      <c r="F23" s="23"/>
      <c r="G23" s="23"/>
      <c r="H23" s="23"/>
      <c r="I23" s="23"/>
      <c r="J23" s="23"/>
      <c r="K23" s="23"/>
      <c r="L23" s="23"/>
      <c r="M23" s="23"/>
    </row>
    <row r="24" spans="1:13">
      <c r="A24" s="424"/>
      <c r="B24" s="120"/>
      <c r="C24" s="413" t="s">
        <v>176</v>
      </c>
      <c r="D24" s="413"/>
      <c r="E24" s="23"/>
      <c r="F24" s="23"/>
      <c r="G24" s="23"/>
      <c r="H24" s="23"/>
      <c r="I24" s="23"/>
      <c r="J24" s="23"/>
      <c r="K24" s="23"/>
      <c r="L24" s="23"/>
      <c r="M24" s="23"/>
    </row>
    <row r="25" spans="1:13" ht="29.5" customHeight="1">
      <c r="A25" s="425"/>
      <c r="B25" s="69" t="s">
        <v>192</v>
      </c>
      <c r="C25" s="415" t="s">
        <v>1475</v>
      </c>
      <c r="D25" s="416"/>
      <c r="E25" s="416"/>
      <c r="F25" s="416"/>
      <c r="G25" s="416"/>
      <c r="H25" s="416"/>
      <c r="I25" s="416"/>
      <c r="J25" s="416"/>
      <c r="K25" s="416"/>
      <c r="L25" s="416"/>
      <c r="M25" s="417"/>
    </row>
    <row r="26" spans="1:13" ht="66.75" customHeight="1">
      <c r="A26" s="441" t="s">
        <v>114</v>
      </c>
      <c r="B26" s="69" t="s">
        <v>1613</v>
      </c>
      <c r="C26" s="144" t="str">
        <f>'Plan de acción'!G27</f>
        <v xml:space="preserve">
Derechos Humanos;
Género;
Poblacional;
Diferencial;
Ambiental
</v>
      </c>
      <c r="D26" s="38"/>
      <c r="E26" s="38"/>
      <c r="F26" s="38"/>
      <c r="G26" s="38"/>
      <c r="H26" s="38"/>
      <c r="I26" s="38"/>
      <c r="J26" s="38"/>
      <c r="K26" s="38"/>
      <c r="M26" s="65"/>
    </row>
    <row r="27" spans="1:13" ht="18" customHeight="1">
      <c r="A27" s="442"/>
      <c r="B27" s="426" t="s">
        <v>116</v>
      </c>
      <c r="C27" s="66"/>
      <c r="D27" s="24"/>
      <c r="E27" s="24"/>
      <c r="F27" s="24"/>
      <c r="G27" s="24"/>
      <c r="H27" s="24"/>
      <c r="I27" s="24"/>
      <c r="J27" s="24"/>
      <c r="K27" s="24"/>
      <c r="L27" s="24"/>
      <c r="M27" s="25"/>
    </row>
    <row r="28" spans="1:13" ht="18.649999999999999" customHeight="1">
      <c r="A28" s="442"/>
      <c r="B28" s="427"/>
      <c r="C28" s="64"/>
      <c r="D28" s="26"/>
      <c r="E28" s="5"/>
      <c r="F28" s="26"/>
      <c r="G28" s="5"/>
      <c r="H28" s="26"/>
      <c r="I28" s="5"/>
      <c r="J28" s="26"/>
      <c r="K28" s="5"/>
      <c r="L28" s="5"/>
      <c r="M28" s="27"/>
    </row>
    <row r="29" spans="1:13">
      <c r="A29" s="442"/>
      <c r="B29" s="427"/>
      <c r="C29" s="29" t="s">
        <v>117</v>
      </c>
      <c r="D29" s="28"/>
      <c r="E29" s="29" t="s">
        <v>118</v>
      </c>
      <c r="F29" s="28"/>
      <c r="G29" s="29" t="s">
        <v>119</v>
      </c>
      <c r="H29" s="28"/>
      <c r="I29" s="29" t="s">
        <v>155</v>
      </c>
      <c r="J29" s="28"/>
      <c r="K29" s="29" t="s">
        <v>120</v>
      </c>
      <c r="L29" s="30"/>
      <c r="M29" s="31"/>
    </row>
    <row r="30" spans="1:13">
      <c r="A30" s="442"/>
      <c r="B30" s="427"/>
      <c r="C30" s="29" t="s">
        <v>121</v>
      </c>
      <c r="D30" s="32"/>
      <c r="E30" s="29" t="s">
        <v>122</v>
      </c>
      <c r="F30" s="33"/>
      <c r="G30" s="29" t="s">
        <v>123</v>
      </c>
      <c r="H30" s="33"/>
      <c r="I30" s="29" t="s">
        <v>124</v>
      </c>
      <c r="J30" s="33"/>
      <c r="K30" s="29" t="s">
        <v>125</v>
      </c>
      <c r="L30" s="30"/>
      <c r="M30" s="31"/>
    </row>
    <row r="31" spans="1:13">
      <c r="A31" s="442"/>
      <c r="B31" s="427"/>
      <c r="C31" s="29" t="s">
        <v>1760</v>
      </c>
      <c r="D31" s="32"/>
      <c r="E31" s="29" t="s">
        <v>1761</v>
      </c>
      <c r="F31" s="32"/>
      <c r="G31" s="29"/>
      <c r="H31" s="44"/>
      <c r="I31" s="29"/>
      <c r="J31" s="44"/>
      <c r="K31" s="29"/>
      <c r="L31" s="300"/>
      <c r="M31" s="301"/>
    </row>
    <row r="32" spans="1:13">
      <c r="A32" s="442"/>
      <c r="B32" s="427"/>
      <c r="C32" s="29" t="s">
        <v>126</v>
      </c>
      <c r="D32" s="33" t="s">
        <v>233</v>
      </c>
      <c r="E32" s="29" t="s">
        <v>127</v>
      </c>
      <c r="F32" s="9" t="s">
        <v>263</v>
      </c>
      <c r="G32" s="9"/>
      <c r="H32" s="9"/>
      <c r="I32" s="9"/>
      <c r="J32" s="9"/>
      <c r="K32" s="9"/>
      <c r="L32" s="9"/>
      <c r="M32" s="34"/>
    </row>
    <row r="33" spans="1:13" ht="9.75" customHeight="1">
      <c r="A33" s="442"/>
      <c r="B33" s="428"/>
      <c r="C33" s="35"/>
      <c r="D33" s="35"/>
      <c r="E33" s="35"/>
      <c r="F33" s="35"/>
      <c r="G33" s="35"/>
      <c r="H33" s="35"/>
      <c r="I33" s="35"/>
      <c r="J33" s="35"/>
      <c r="K33" s="35"/>
      <c r="L33" s="35"/>
      <c r="M33" s="36"/>
    </row>
    <row r="34" spans="1:13">
      <c r="A34" s="442"/>
      <c r="B34" s="426" t="s">
        <v>164</v>
      </c>
      <c r="C34" s="37"/>
      <c r="D34" s="37"/>
      <c r="E34" s="37"/>
      <c r="F34" s="37"/>
      <c r="G34" s="37"/>
      <c r="H34" s="37"/>
      <c r="I34" s="37"/>
      <c r="J34" s="37"/>
      <c r="K34" s="37"/>
      <c r="M34" s="65"/>
    </row>
    <row r="35" spans="1:13">
      <c r="A35" s="442"/>
      <c r="B35" s="427"/>
      <c r="C35" s="29" t="s">
        <v>165</v>
      </c>
      <c r="D35" s="33"/>
      <c r="E35" s="38"/>
      <c r="F35" s="29" t="s">
        <v>166</v>
      </c>
      <c r="G35" s="32"/>
      <c r="H35" s="38"/>
      <c r="I35" s="29" t="s">
        <v>167</v>
      </c>
      <c r="J35" s="32" t="s">
        <v>233</v>
      </c>
      <c r="K35" s="38"/>
      <c r="M35" s="65"/>
    </row>
    <row r="36" spans="1:13">
      <c r="A36" s="442"/>
      <c r="B36" s="427"/>
      <c r="C36" s="29" t="s">
        <v>168</v>
      </c>
      <c r="D36" s="39"/>
      <c r="E36" s="40"/>
      <c r="F36" s="29" t="s">
        <v>169</v>
      </c>
      <c r="G36" s="33"/>
      <c r="H36" s="41"/>
      <c r="I36" s="42"/>
      <c r="J36" s="41"/>
      <c r="K36" s="43"/>
      <c r="M36" s="65"/>
    </row>
    <row r="37" spans="1:13">
      <c r="A37" s="442"/>
      <c r="B37" s="427"/>
      <c r="C37" s="44"/>
      <c r="D37" s="44"/>
      <c r="E37" s="44"/>
      <c r="F37" s="44"/>
      <c r="G37" s="44"/>
      <c r="H37" s="44"/>
      <c r="I37" s="44"/>
      <c r="J37" s="44"/>
      <c r="K37" s="44"/>
      <c r="M37" s="65"/>
    </row>
    <row r="38" spans="1:13">
      <c r="A38" s="442"/>
      <c r="B38" s="119" t="s">
        <v>128</v>
      </c>
      <c r="C38" s="38"/>
      <c r="D38" s="38"/>
      <c r="E38" s="38"/>
      <c r="F38" s="38"/>
      <c r="G38" s="38"/>
      <c r="H38" s="38"/>
      <c r="I38" s="38"/>
      <c r="J38" s="38"/>
      <c r="K38" s="38"/>
      <c r="L38" s="38"/>
      <c r="M38" s="45"/>
    </row>
    <row r="39" spans="1:13">
      <c r="A39" s="442"/>
      <c r="B39" s="119"/>
      <c r="C39" s="67" t="s">
        <v>129</v>
      </c>
      <c r="D39" s="142">
        <v>33.1</v>
      </c>
      <c r="E39" s="38"/>
      <c r="F39" s="46" t="s">
        <v>130</v>
      </c>
      <c r="G39" s="33">
        <v>2018</v>
      </c>
      <c r="H39" s="38"/>
      <c r="I39" s="46" t="s">
        <v>131</v>
      </c>
      <c r="J39" s="429" t="s">
        <v>329</v>
      </c>
      <c r="K39" s="430"/>
      <c r="L39" s="431"/>
      <c r="M39" s="45"/>
    </row>
    <row r="40" spans="1:13">
      <c r="A40" s="442"/>
      <c r="B40" s="120"/>
      <c r="C40" s="35"/>
      <c r="D40" s="35"/>
      <c r="E40" s="35"/>
      <c r="F40" s="35"/>
      <c r="G40" s="35"/>
      <c r="H40" s="35"/>
      <c r="I40" s="35"/>
      <c r="J40" s="35"/>
      <c r="K40" s="35"/>
      <c r="L40" s="35"/>
      <c r="M40" s="36"/>
    </row>
    <row r="41" spans="1:13">
      <c r="A41" s="442"/>
      <c r="B41" s="426" t="s">
        <v>170</v>
      </c>
      <c r="C41" s="47"/>
      <c r="D41" s="47"/>
      <c r="E41" s="47"/>
      <c r="F41" s="47"/>
      <c r="G41" s="47"/>
      <c r="H41" s="47"/>
      <c r="I41" s="47"/>
      <c r="J41" s="47"/>
      <c r="K41" s="47"/>
      <c r="M41" s="65"/>
    </row>
    <row r="42" spans="1:13">
      <c r="A42" s="442"/>
      <c r="B42" s="427"/>
      <c r="C42" s="38" t="s">
        <v>171</v>
      </c>
      <c r="D42" s="48">
        <v>2019</v>
      </c>
      <c r="E42" s="49"/>
      <c r="F42" s="38" t="s">
        <v>172</v>
      </c>
      <c r="G42" s="50" t="s">
        <v>235</v>
      </c>
      <c r="H42" s="49"/>
      <c r="I42" s="46"/>
      <c r="J42" s="49"/>
      <c r="K42" s="49"/>
      <c r="M42" s="65"/>
    </row>
    <row r="43" spans="1:13">
      <c r="A43" s="442"/>
      <c r="B43" s="428"/>
      <c r="C43" s="35"/>
      <c r="D43" s="51"/>
      <c r="E43" s="52"/>
      <c r="F43" s="35"/>
      <c r="G43" s="52"/>
      <c r="H43" s="52"/>
      <c r="I43" s="53"/>
      <c r="J43" s="52"/>
      <c r="K43" s="52"/>
      <c r="M43" s="65"/>
    </row>
    <row r="44" spans="1:13">
      <c r="A44" s="442"/>
      <c r="B44" s="119" t="s">
        <v>132</v>
      </c>
      <c r="C44" s="54"/>
      <c r="D44" s="54"/>
      <c r="E44" s="54"/>
      <c r="F44" s="54"/>
      <c r="G44" s="54"/>
      <c r="H44" s="54"/>
      <c r="I44" s="54"/>
      <c r="J44" s="54"/>
      <c r="K44" s="54"/>
      <c r="L44" s="54"/>
      <c r="M44" s="55"/>
    </row>
    <row r="45" spans="1:13">
      <c r="A45" s="442"/>
      <c r="B45" s="119"/>
      <c r="C45" s="6"/>
      <c r="D45" s="7">
        <v>2019</v>
      </c>
      <c r="E45" s="7"/>
      <c r="F45" s="8">
        <v>2020</v>
      </c>
      <c r="G45" s="8"/>
      <c r="H45" s="8">
        <v>2021</v>
      </c>
      <c r="I45" s="7"/>
      <c r="J45" s="7">
        <v>2022</v>
      </c>
      <c r="L45" s="7">
        <v>2023</v>
      </c>
      <c r="M45" s="55"/>
    </row>
    <row r="46" spans="1:13">
      <c r="A46" s="442"/>
      <c r="B46" s="119"/>
      <c r="C46" s="6"/>
      <c r="D46" s="132">
        <v>30</v>
      </c>
      <c r="E46" s="10"/>
      <c r="F46" s="132">
        <v>26</v>
      </c>
      <c r="G46" s="10"/>
      <c r="H46" s="132">
        <v>24</v>
      </c>
      <c r="I46" s="10"/>
      <c r="J46" s="132">
        <v>22</v>
      </c>
      <c r="L46" s="132">
        <v>20</v>
      </c>
      <c r="M46" s="118"/>
    </row>
    <row r="47" spans="1:13">
      <c r="A47" s="442"/>
      <c r="B47" s="119"/>
      <c r="C47" s="6"/>
      <c r="D47" s="7">
        <v>2024</v>
      </c>
      <c r="E47" s="7"/>
      <c r="F47" s="8">
        <v>2025</v>
      </c>
      <c r="G47" s="8"/>
      <c r="H47" s="8">
        <v>2026</v>
      </c>
      <c r="I47" s="7"/>
      <c r="J47" s="7">
        <v>2027</v>
      </c>
      <c r="L47" s="7">
        <v>2028</v>
      </c>
      <c r="M47" s="27"/>
    </row>
    <row r="48" spans="1:13">
      <c r="A48" s="442"/>
      <c r="B48" s="119"/>
      <c r="C48" s="6"/>
      <c r="D48" s="132">
        <v>18</v>
      </c>
      <c r="E48" s="132"/>
      <c r="F48" s="132">
        <v>16</v>
      </c>
      <c r="G48" s="132"/>
      <c r="H48" s="132">
        <v>14</v>
      </c>
      <c r="I48" s="132"/>
      <c r="J48" s="132">
        <v>12</v>
      </c>
      <c r="L48" s="132">
        <v>10</v>
      </c>
      <c r="M48" s="118"/>
    </row>
    <row r="49" spans="1:13">
      <c r="A49" s="442"/>
      <c r="B49" s="119"/>
      <c r="C49" s="6"/>
      <c r="E49" s="7"/>
      <c r="F49" s="7"/>
      <c r="G49" s="7"/>
      <c r="H49" s="8"/>
      <c r="I49" s="8"/>
      <c r="J49" s="8"/>
      <c r="K49" s="7"/>
      <c r="L49" s="7"/>
      <c r="M49" s="27"/>
    </row>
    <row r="50" spans="1:13">
      <c r="A50" s="442"/>
      <c r="B50" s="119"/>
      <c r="C50" s="6"/>
      <c r="E50" s="10"/>
      <c r="F50" s="121"/>
      <c r="G50" s="10"/>
      <c r="H50" s="121"/>
      <c r="I50" s="10"/>
      <c r="J50" s="121"/>
      <c r="K50" s="10"/>
      <c r="L50" s="121"/>
      <c r="M50" s="118"/>
    </row>
    <row r="51" spans="1:13">
      <c r="A51" s="442"/>
      <c r="B51" s="119"/>
      <c r="C51" s="6"/>
      <c r="D51" s="11"/>
      <c r="E51" s="117"/>
      <c r="F51" s="11" t="s">
        <v>180</v>
      </c>
      <c r="G51" s="117"/>
      <c r="H51" s="11"/>
      <c r="I51" s="117"/>
      <c r="J51" s="11"/>
      <c r="K51" s="117"/>
      <c r="L51" s="11"/>
      <c r="M51" s="118"/>
    </row>
    <row r="52" spans="1:13">
      <c r="A52" s="442"/>
      <c r="B52" s="119"/>
      <c r="C52" s="6"/>
      <c r="D52" s="121"/>
      <c r="E52" s="10"/>
      <c r="F52" s="444">
        <v>10</v>
      </c>
      <c r="G52" s="445"/>
      <c r="H52" s="446"/>
      <c r="I52" s="446"/>
      <c r="J52" s="11"/>
      <c r="K52" s="117"/>
      <c r="L52" s="11"/>
      <c r="M52" s="118"/>
    </row>
    <row r="53" spans="1:13" ht="18" customHeight="1">
      <c r="A53" s="442"/>
      <c r="B53" s="426" t="s">
        <v>173</v>
      </c>
      <c r="C53" s="56"/>
      <c r="D53" s="56"/>
      <c r="E53" s="56"/>
      <c r="F53" s="56"/>
      <c r="G53" s="56"/>
      <c r="H53" s="56"/>
      <c r="I53" s="56"/>
      <c r="J53" s="56"/>
      <c r="K53" s="56"/>
      <c r="M53" s="65"/>
    </row>
    <row r="54" spans="1:13">
      <c r="A54" s="442"/>
      <c r="B54" s="427"/>
      <c r="D54" s="57" t="s">
        <v>174</v>
      </c>
      <c r="E54" s="58" t="s">
        <v>107</v>
      </c>
      <c r="F54" s="447" t="s">
        <v>181</v>
      </c>
      <c r="G54" s="420"/>
      <c r="H54" s="7"/>
      <c r="I54" s="77" t="s">
        <v>127</v>
      </c>
      <c r="J54" s="59"/>
      <c r="K54" s="59"/>
      <c r="M54" s="65"/>
    </row>
    <row r="55" spans="1:13">
      <c r="A55" s="442"/>
      <c r="B55" s="427"/>
      <c r="D55" s="60"/>
      <c r="E55" s="32" t="s">
        <v>233</v>
      </c>
      <c r="F55" s="447"/>
      <c r="G55" s="421"/>
      <c r="H55" s="38"/>
      <c r="I55" s="422"/>
      <c r="J55" s="422"/>
      <c r="K55" s="61"/>
      <c r="M55" s="65"/>
    </row>
    <row r="56" spans="1:13">
      <c r="A56" s="442"/>
      <c r="B56" s="428"/>
      <c r="C56" s="62"/>
      <c r="D56" s="62"/>
      <c r="E56" s="62"/>
      <c r="F56" s="62"/>
      <c r="G56" s="62"/>
      <c r="H56" s="62"/>
      <c r="I56" s="62"/>
      <c r="J56" s="62"/>
      <c r="K56" s="62"/>
      <c r="M56" s="65"/>
    </row>
    <row r="57" spans="1:13" ht="75.650000000000006" customHeight="1">
      <c r="A57" s="442"/>
      <c r="B57" s="69" t="s">
        <v>140</v>
      </c>
      <c r="C57" s="415" t="s">
        <v>1476</v>
      </c>
      <c r="D57" s="416"/>
      <c r="E57" s="416"/>
      <c r="F57" s="416"/>
      <c r="G57" s="416"/>
      <c r="H57" s="416"/>
      <c r="I57" s="416"/>
      <c r="J57" s="416"/>
      <c r="K57" s="416"/>
      <c r="L57" s="416"/>
      <c r="M57" s="417"/>
    </row>
    <row r="58" spans="1:13" ht="15.65" customHeight="1">
      <c r="A58" s="442"/>
      <c r="B58" s="69" t="s">
        <v>141</v>
      </c>
      <c r="C58" s="415" t="s">
        <v>315</v>
      </c>
      <c r="D58" s="416"/>
      <c r="E58" s="416"/>
      <c r="F58" s="416"/>
      <c r="G58" s="416"/>
      <c r="H58" s="416"/>
      <c r="I58" s="416"/>
      <c r="J58" s="416"/>
      <c r="K58" s="416"/>
      <c r="L58" s="416"/>
      <c r="M58" s="417"/>
    </row>
    <row r="59" spans="1:13">
      <c r="A59" s="442"/>
      <c r="B59" s="69" t="s">
        <v>142</v>
      </c>
      <c r="C59" s="143">
        <v>0</v>
      </c>
      <c r="D59" s="13"/>
      <c r="E59" s="13"/>
      <c r="F59" s="13"/>
      <c r="G59" s="13"/>
      <c r="H59" s="13"/>
      <c r="I59" s="13"/>
      <c r="J59" s="13"/>
      <c r="K59" s="13"/>
      <c r="L59" s="13"/>
      <c r="M59" s="14"/>
    </row>
    <row r="60" spans="1:13">
      <c r="A60" s="443"/>
      <c r="B60" s="69" t="s">
        <v>143</v>
      </c>
      <c r="C60" s="143">
        <v>2019</v>
      </c>
      <c r="D60" s="13"/>
      <c r="E60" s="13"/>
      <c r="F60" s="13"/>
      <c r="G60" s="13"/>
      <c r="H60" s="13"/>
      <c r="I60" s="13"/>
      <c r="J60" s="13"/>
      <c r="K60" s="13"/>
      <c r="L60" s="13"/>
      <c r="M60" s="14"/>
    </row>
    <row r="61" spans="1:13" ht="15.75" customHeight="1">
      <c r="A61" s="435" t="s">
        <v>185</v>
      </c>
      <c r="B61" s="70" t="s">
        <v>144</v>
      </c>
      <c r="C61" s="438" t="s">
        <v>264</v>
      </c>
      <c r="D61" s="438"/>
      <c r="E61" s="438"/>
      <c r="F61" s="438"/>
      <c r="G61" s="438"/>
      <c r="H61" s="438"/>
      <c r="I61" s="438"/>
      <c r="J61" s="438"/>
      <c r="K61" s="438"/>
      <c r="L61" s="438"/>
      <c r="M61" s="439"/>
    </row>
    <row r="62" spans="1:13">
      <c r="A62" s="436"/>
      <c r="B62" s="70" t="s">
        <v>145</v>
      </c>
      <c r="C62" s="438" t="s">
        <v>219</v>
      </c>
      <c r="D62" s="438"/>
      <c r="E62" s="438"/>
      <c r="F62" s="438"/>
      <c r="G62" s="438"/>
      <c r="H62" s="438"/>
      <c r="I62" s="438"/>
      <c r="J62" s="438"/>
      <c r="K62" s="438"/>
      <c r="L62" s="438"/>
      <c r="M62" s="439"/>
    </row>
    <row r="63" spans="1:13">
      <c r="A63" s="436"/>
      <c r="B63" s="70" t="s">
        <v>146</v>
      </c>
      <c r="C63" s="418" t="s">
        <v>265</v>
      </c>
      <c r="D63" s="419"/>
      <c r="E63" s="419"/>
      <c r="F63" s="419"/>
      <c r="G63" s="419"/>
      <c r="H63" s="419"/>
      <c r="I63" s="419"/>
      <c r="J63" s="419"/>
      <c r="K63" s="419"/>
      <c r="L63" s="419"/>
      <c r="M63" s="419"/>
    </row>
    <row r="64" spans="1:13" ht="15.75" customHeight="1">
      <c r="A64" s="436"/>
      <c r="B64" s="71" t="s">
        <v>147</v>
      </c>
      <c r="C64" s="438" t="s">
        <v>206</v>
      </c>
      <c r="D64" s="438"/>
      <c r="E64" s="438"/>
      <c r="F64" s="438"/>
      <c r="G64" s="438"/>
      <c r="H64" s="438"/>
      <c r="I64" s="438"/>
      <c r="J64" s="438"/>
      <c r="K64" s="438"/>
      <c r="L64" s="438"/>
      <c r="M64" s="439"/>
    </row>
    <row r="65" spans="1:13" ht="15.75" customHeight="1">
      <c r="A65" s="436"/>
      <c r="B65" s="70" t="s">
        <v>148</v>
      </c>
      <c r="C65" s="440" t="s">
        <v>208</v>
      </c>
      <c r="D65" s="438"/>
      <c r="E65" s="438"/>
      <c r="F65" s="438"/>
      <c r="G65" s="438"/>
      <c r="H65" s="438"/>
      <c r="I65" s="438"/>
      <c r="J65" s="438"/>
      <c r="K65" s="438"/>
      <c r="L65" s="438"/>
      <c r="M65" s="439"/>
    </row>
    <row r="66" spans="1:13" ht="16" thickBot="1">
      <c r="A66" s="437"/>
      <c r="B66" s="70" t="s">
        <v>149</v>
      </c>
      <c r="C66" s="438" t="s">
        <v>266</v>
      </c>
      <c r="D66" s="438"/>
      <c r="E66" s="438"/>
      <c r="F66" s="438"/>
      <c r="G66" s="438"/>
      <c r="H66" s="438"/>
      <c r="I66" s="438"/>
      <c r="J66" s="438"/>
      <c r="K66" s="438"/>
      <c r="L66" s="438"/>
      <c r="M66" s="439"/>
    </row>
    <row r="67" spans="1:13" ht="15.75" customHeight="1">
      <c r="A67" s="435" t="s">
        <v>191</v>
      </c>
      <c r="B67" s="72" t="s">
        <v>177</v>
      </c>
      <c r="C67" s="438" t="s">
        <v>1499</v>
      </c>
      <c r="D67" s="438"/>
      <c r="E67" s="438"/>
      <c r="F67" s="438"/>
      <c r="G67" s="438"/>
      <c r="H67" s="438"/>
      <c r="I67" s="438"/>
      <c r="J67" s="438"/>
      <c r="K67" s="438"/>
      <c r="L67" s="438"/>
      <c r="M67" s="439"/>
    </row>
    <row r="68" spans="1:13" ht="30" customHeight="1">
      <c r="A68" s="436"/>
      <c r="B68" s="72" t="s">
        <v>178</v>
      </c>
      <c r="C68" s="438" t="s">
        <v>576</v>
      </c>
      <c r="D68" s="438"/>
      <c r="E68" s="438"/>
      <c r="F68" s="438"/>
      <c r="G68" s="438"/>
      <c r="H68" s="438"/>
      <c r="I68" s="438"/>
      <c r="J68" s="438"/>
      <c r="K68" s="438"/>
      <c r="L68" s="438"/>
      <c r="M68" s="439"/>
    </row>
    <row r="69" spans="1:13" ht="30" customHeight="1" thickBot="1">
      <c r="A69" s="436"/>
      <c r="B69" s="73" t="s">
        <v>6</v>
      </c>
      <c r="C69" s="438" t="s">
        <v>265</v>
      </c>
      <c r="D69" s="438"/>
      <c r="E69" s="438"/>
      <c r="F69" s="438"/>
      <c r="G69" s="438"/>
      <c r="H69" s="438"/>
      <c r="I69" s="438"/>
      <c r="J69" s="438"/>
      <c r="K69" s="438"/>
      <c r="L69" s="438"/>
      <c r="M69" s="439"/>
    </row>
    <row r="70" spans="1:13" ht="16" thickBot="1">
      <c r="A70" s="87" t="s">
        <v>150</v>
      </c>
      <c r="B70" s="74"/>
      <c r="C70" s="448" t="s">
        <v>151</v>
      </c>
      <c r="D70" s="449"/>
      <c r="E70" s="449"/>
      <c r="F70" s="449"/>
      <c r="G70" s="449"/>
      <c r="H70" s="449"/>
      <c r="I70" s="449"/>
      <c r="J70" s="449"/>
      <c r="K70" s="449"/>
      <c r="L70" s="449"/>
      <c r="M70" s="450"/>
    </row>
  </sheetData>
  <mergeCells count="89">
    <mergeCell ref="A67:A69"/>
    <mergeCell ref="C67:M67"/>
    <mergeCell ref="C68:M68"/>
    <mergeCell ref="C69:M69"/>
    <mergeCell ref="C70:M70"/>
    <mergeCell ref="C3:M3"/>
    <mergeCell ref="C25:M25"/>
    <mergeCell ref="A61:A66"/>
    <mergeCell ref="C61:M61"/>
    <mergeCell ref="C62:M62"/>
    <mergeCell ref="C64:M64"/>
    <mergeCell ref="C65:M65"/>
    <mergeCell ref="C66:M66"/>
    <mergeCell ref="A26:A60"/>
    <mergeCell ref="B27:B33"/>
    <mergeCell ref="B34:B37"/>
    <mergeCell ref="B41:B43"/>
    <mergeCell ref="F52:G52"/>
    <mergeCell ref="H52:I52"/>
    <mergeCell ref="B53:B56"/>
    <mergeCell ref="F54:F55"/>
    <mergeCell ref="G54:G55"/>
    <mergeCell ref="I55:J55"/>
    <mergeCell ref="A2:A25"/>
    <mergeCell ref="B8:B10"/>
    <mergeCell ref="C9:D9"/>
    <mergeCell ref="F9:G9"/>
    <mergeCell ref="I9:J9"/>
    <mergeCell ref="C10:D10"/>
    <mergeCell ref="F10:G10"/>
    <mergeCell ref="I10:J10"/>
    <mergeCell ref="J39:L39"/>
    <mergeCell ref="L13:M13"/>
    <mergeCell ref="C14:D14"/>
    <mergeCell ref="F14:G14"/>
    <mergeCell ref="C2:M2"/>
    <mergeCell ref="L14:M14"/>
    <mergeCell ref="C57:M57"/>
    <mergeCell ref="C58:M58"/>
    <mergeCell ref="C63:M63"/>
    <mergeCell ref="L9:M9"/>
    <mergeCell ref="L10:M10"/>
    <mergeCell ref="C11:D11"/>
    <mergeCell ref="F11:G11"/>
    <mergeCell ref="I11:J11"/>
    <mergeCell ref="L11:M11"/>
    <mergeCell ref="C12:D12"/>
    <mergeCell ref="F12:G12"/>
    <mergeCell ref="I12:J12"/>
    <mergeCell ref="L12:M12"/>
    <mergeCell ref="C13:D13"/>
    <mergeCell ref="F13:G13"/>
    <mergeCell ref="I13:J13"/>
    <mergeCell ref="C15:D15"/>
    <mergeCell ref="F15:G15"/>
    <mergeCell ref="I15:J15"/>
    <mergeCell ref="L15:M15"/>
    <mergeCell ref="L16:M16"/>
    <mergeCell ref="C17:D17"/>
    <mergeCell ref="F17:G17"/>
    <mergeCell ref="I17:J17"/>
    <mergeCell ref="L17:M17"/>
    <mergeCell ref="L18:M18"/>
    <mergeCell ref="C19:D19"/>
    <mergeCell ref="F19:G19"/>
    <mergeCell ref="I19:J19"/>
    <mergeCell ref="L19:M19"/>
    <mergeCell ref="L22:M22"/>
    <mergeCell ref="L20:M20"/>
    <mergeCell ref="C21:D21"/>
    <mergeCell ref="F21:G21"/>
    <mergeCell ref="I21:J21"/>
    <mergeCell ref="L21:M21"/>
    <mergeCell ref="F4:G4"/>
    <mergeCell ref="C24:D24"/>
    <mergeCell ref="C22:D22"/>
    <mergeCell ref="F22:G22"/>
    <mergeCell ref="I22:J22"/>
    <mergeCell ref="C18:D18"/>
    <mergeCell ref="F18:G18"/>
    <mergeCell ref="I18:J18"/>
    <mergeCell ref="C16:D16"/>
    <mergeCell ref="F16:G16"/>
    <mergeCell ref="I16:J16"/>
    <mergeCell ref="I14:J14"/>
    <mergeCell ref="C23:D23"/>
    <mergeCell ref="C20:D20"/>
    <mergeCell ref="F20:G20"/>
    <mergeCell ref="I20:J20"/>
  </mergeCells>
  <dataValidations count="4">
    <dataValidation allowBlank="1" showInputMessage="1" showErrorMessage="1" prompt="Incluir una ficha por cada indicador, ya sea de producto o de resultado" sqref="B1"/>
    <dataValidation allowBlank="1" showInputMessage="1" showErrorMessage="1" prompt="Selecciones de la lista desplegable" sqref="B26"/>
    <dataValidation allowBlank="1" showInputMessage="1" showErrorMessage="1" prompt="Seleccione de la lista desplegable" sqref="B4 B7 H7"/>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hyperlinks>
    <hyperlink ref="C65"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'F:\Users\jsserrano\Desktop\Daniel Serrano\Alcaldía\PPTIMA\Fases\Formulación\[Matriz de Plan de Accion ( V2 2018).xlsx]Desplegables'!#REF!</xm:f>
          </x14:formula1>
          <xm:sqref>G54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39997558519241921"/>
  </sheetPr>
  <dimension ref="A1:M72"/>
  <sheetViews>
    <sheetView topLeftCell="A25" zoomScale="80" zoomScaleNormal="80" workbookViewId="0">
      <selection activeCell="C32" sqref="C32:F32"/>
    </sheetView>
  </sheetViews>
  <sheetFormatPr baseColWidth="10" defaultColWidth="11.453125" defaultRowHeight="15.5"/>
  <cols>
    <col min="1" max="1" width="25.1796875" style="12" customWidth="1"/>
    <col min="2" max="2" width="39.1796875" style="63" customWidth="1"/>
    <col min="3" max="3" width="16.81640625" style="12" customWidth="1"/>
    <col min="4" max="16384" width="11.453125" style="12"/>
  </cols>
  <sheetData>
    <row r="1" spans="1:13" ht="16" thickBot="1">
      <c r="A1" s="86"/>
      <c r="B1" s="88" t="s">
        <v>298</v>
      </c>
      <c r="C1" s="89"/>
      <c r="D1" s="89"/>
      <c r="E1" s="89"/>
      <c r="F1" s="89"/>
      <c r="G1" s="89"/>
      <c r="H1" s="89"/>
      <c r="I1" s="89"/>
      <c r="J1" s="89"/>
      <c r="K1" s="89"/>
      <c r="L1" s="89"/>
      <c r="M1" s="90"/>
    </row>
    <row r="2" spans="1:13" ht="22" customHeight="1">
      <c r="A2" s="457" t="s">
        <v>152</v>
      </c>
      <c r="B2" s="68" t="s">
        <v>113</v>
      </c>
      <c r="C2" s="432" t="str">
        <f>'Plan de acción'!AB27</f>
        <v>Entidades distritales con al menos un objetivo específico de su plataforma estratégica orientado al mejoramiento del servicio a la ciudadanía</v>
      </c>
      <c r="D2" s="433"/>
      <c r="E2" s="433"/>
      <c r="F2" s="433"/>
      <c r="G2" s="433"/>
      <c r="H2" s="433"/>
      <c r="I2" s="433"/>
      <c r="J2" s="433"/>
      <c r="K2" s="433"/>
      <c r="L2" s="433"/>
      <c r="M2" s="434"/>
    </row>
    <row r="3" spans="1:13" ht="115.5" customHeight="1">
      <c r="A3" s="458"/>
      <c r="B3" s="69" t="s">
        <v>231</v>
      </c>
      <c r="C3" s="460" t="str">
        <f>C23</f>
        <v>El producto contribuye a posicionar el área de servicio a la ciudadanía de cada entidad a nivel estratégico y misional, con objetivos que requieran la participación directa de directivos que incidan en las decisiones de fondo, así como las reservas presupuestales que estas necesiten, para llevar a cabo la ejecución efectiva de diversas actividades esenciales para el mejoramiento de la prestación de servicios. Esto, teniendo en cuenta que, de acuerdo a la Política Pública Distrital de Servicio a la Ciudadanía (art. 11), la ciudadanía debe ser la razón de ser de la Administración Pública y el centro del servicio, por lo que toda decisión estratégica debe priorizar el mejoramiento continuo de las áreas encargadas de brindarle atención directa. Así, se busca evitar casos de areas de servicio a la ciudadanía con baja incidencia dentro de las acciones estratégicas de las entidad, o con personal y recursos insuficientes para el desarrollo de sus actividades, caracterizadas por una baja aplicación del estándar de servicio requerido. De esta manera, se espera contribuir a que las áreas de servicio a la ciudadanía de las entidades cuenten con un rol que les permita implementar estándares altos y homogéneos del servicio en todos sus canales. El objetivo es aumentar el indicador, de forma que cada vez más entidades posicionen su área de servicio al ciudadano a nivel estratégico.
Todas las entidades corresponsables contribuyen directamente al producto y deben reportar sus avances a las Secretaría General de la Alcaldía Mayor de Bogotá, entidad que consolidará la información en un solo indicador. Para el primer año de la Política, 25 entidades (45%) se comprometieron a implementar el producto. Los compromisos individuales de cada entidad se pueded verificar en la pestaña "compromisos de entidades" en este documento.
La Secretaría General de la Alcaldía Mayor de Bogotá será la entidad encargada de hacer la gestión pertinente para vincular a más entidades distritales al producto, con el fin de alcanzar la meta anual propuesta.</v>
      </c>
      <c r="D3" s="461"/>
      <c r="E3" s="461"/>
      <c r="F3" s="461"/>
      <c r="G3" s="461"/>
      <c r="H3" s="461"/>
      <c r="I3" s="461"/>
      <c r="J3" s="461"/>
      <c r="K3" s="461"/>
      <c r="L3" s="461"/>
      <c r="M3" s="462"/>
    </row>
    <row r="4" spans="1:13">
      <c r="A4" s="458"/>
      <c r="B4" s="120"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48</v>
      </c>
      <c r="D9" s="414"/>
      <c r="E9" s="23"/>
      <c r="F9" s="414" t="s">
        <v>51</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274</v>
      </c>
      <c r="D11" s="414"/>
      <c r="E11" s="23"/>
      <c r="F11" s="414" t="s">
        <v>269</v>
      </c>
      <c r="G11" s="414"/>
      <c r="H11" s="23"/>
      <c r="I11" s="414" t="s">
        <v>275</v>
      </c>
      <c r="J11" s="414"/>
      <c r="K11" s="23"/>
      <c r="L11" s="414" t="s">
        <v>272</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276</v>
      </c>
      <c r="D13" s="414"/>
      <c r="E13" s="23"/>
      <c r="F13" s="414" t="s">
        <v>271</v>
      </c>
      <c r="G13" s="414"/>
      <c r="H13" s="23"/>
      <c r="I13" s="414" t="s">
        <v>268</v>
      </c>
      <c r="J13" s="414"/>
      <c r="K13" s="23"/>
      <c r="L13" s="414" t="s">
        <v>270</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277</v>
      </c>
      <c r="D15" s="414"/>
      <c r="E15" s="23"/>
      <c r="F15" s="414" t="s">
        <v>278</v>
      </c>
      <c r="G15" s="414"/>
      <c r="H15" s="23"/>
      <c r="I15" s="414" t="s">
        <v>287</v>
      </c>
      <c r="J15" s="414"/>
      <c r="K15" s="23"/>
      <c r="L15" s="414" t="s">
        <v>288</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14" t="s">
        <v>280</v>
      </c>
      <c r="D17" s="414"/>
      <c r="E17" s="23"/>
      <c r="F17" s="414" t="s">
        <v>281</v>
      </c>
      <c r="G17" s="414"/>
      <c r="H17" s="23"/>
      <c r="I17" s="414" t="s">
        <v>282</v>
      </c>
      <c r="J17" s="414"/>
      <c r="K17" s="23"/>
      <c r="L17" s="414" t="s">
        <v>286</v>
      </c>
      <c r="M17" s="414"/>
    </row>
    <row r="18" spans="1:13">
      <c r="A18" s="458"/>
      <c r="B18" s="120"/>
      <c r="C18" s="413" t="s">
        <v>176</v>
      </c>
      <c r="D18" s="413"/>
      <c r="E18" s="23"/>
      <c r="F18" s="413" t="s">
        <v>176</v>
      </c>
      <c r="G18" s="413"/>
      <c r="H18" s="23"/>
      <c r="I18" s="413" t="s">
        <v>176</v>
      </c>
      <c r="J18" s="413"/>
      <c r="K18" s="23"/>
      <c r="L18" s="413" t="s">
        <v>176</v>
      </c>
      <c r="M18" s="413"/>
    </row>
    <row r="19" spans="1:13">
      <c r="A19" s="458"/>
      <c r="B19" s="120"/>
      <c r="C19" s="414" t="s">
        <v>283</v>
      </c>
      <c r="D19" s="414"/>
      <c r="E19" s="23"/>
      <c r="F19" s="414" t="s">
        <v>284</v>
      </c>
      <c r="G19" s="414"/>
      <c r="H19" s="23"/>
      <c r="I19" s="414" t="s">
        <v>285</v>
      </c>
      <c r="J19" s="414"/>
      <c r="K19" s="23"/>
      <c r="L19" s="414" t="s">
        <v>291</v>
      </c>
      <c r="M19" s="414"/>
    </row>
    <row r="20" spans="1:13">
      <c r="A20" s="458"/>
      <c r="B20" s="120"/>
      <c r="C20" s="413" t="s">
        <v>176</v>
      </c>
      <c r="D20" s="413"/>
      <c r="E20" s="23"/>
      <c r="F20" s="413" t="s">
        <v>176</v>
      </c>
      <c r="G20" s="413"/>
      <c r="H20" s="23"/>
      <c r="I20" s="413" t="s">
        <v>176</v>
      </c>
      <c r="J20" s="413"/>
      <c r="K20" s="23"/>
      <c r="L20" s="413" t="s">
        <v>176</v>
      </c>
      <c r="M20" s="413"/>
    </row>
    <row r="21" spans="1:13">
      <c r="A21" s="458"/>
      <c r="B21" s="120"/>
      <c r="C21" s="414" t="s">
        <v>290</v>
      </c>
      <c r="D21" s="414"/>
      <c r="E21" s="23"/>
      <c r="F21" s="413"/>
      <c r="G21" s="413"/>
      <c r="H21" s="23"/>
      <c r="I21" s="413"/>
      <c r="J21" s="413"/>
      <c r="K21" s="23"/>
    </row>
    <row r="22" spans="1:13">
      <c r="A22" s="458"/>
      <c r="B22" s="120"/>
      <c r="C22" s="413" t="s">
        <v>176</v>
      </c>
      <c r="D22" s="413"/>
      <c r="E22" s="23"/>
      <c r="F22" s="413"/>
      <c r="G22" s="413"/>
      <c r="H22" s="23"/>
      <c r="I22" s="413"/>
      <c r="J22" s="413"/>
      <c r="K22" s="23"/>
      <c r="L22" s="413"/>
      <c r="M22" s="413"/>
    </row>
    <row r="23" spans="1:13" ht="149.5" customHeight="1">
      <c r="A23" s="458"/>
      <c r="B23" s="69" t="s">
        <v>230</v>
      </c>
      <c r="C23" s="415" t="s">
        <v>1762</v>
      </c>
      <c r="D23" s="416"/>
      <c r="E23" s="416"/>
      <c r="F23" s="416"/>
      <c r="G23" s="416"/>
      <c r="H23" s="416"/>
      <c r="I23" s="416"/>
      <c r="J23" s="416"/>
      <c r="K23" s="416"/>
      <c r="L23" s="416"/>
      <c r="M23" s="417"/>
    </row>
    <row r="24" spans="1:13" ht="75.650000000000006" customHeight="1">
      <c r="A24" s="458"/>
      <c r="B24" s="69" t="s">
        <v>229</v>
      </c>
      <c r="C24" s="415" t="s">
        <v>292</v>
      </c>
      <c r="D24" s="416"/>
      <c r="E24" s="416"/>
      <c r="F24" s="416"/>
      <c r="G24" s="416"/>
      <c r="H24" s="416"/>
      <c r="I24" s="416"/>
      <c r="J24" s="416"/>
      <c r="K24" s="416"/>
      <c r="L24" s="416"/>
      <c r="M24" s="417"/>
    </row>
    <row r="25" spans="1:13" ht="81" customHeight="1">
      <c r="A25" s="459"/>
      <c r="B25" s="302" t="s">
        <v>1763</v>
      </c>
      <c r="C25" s="304" t="str">
        <f>'Plan de acción'!AD27</f>
        <v>16. Paz, Justicia e Instituciones Sólidas</v>
      </c>
      <c r="D25" s="37"/>
      <c r="E25" s="306" t="s">
        <v>1535</v>
      </c>
      <c r="F25" s="37" t="str">
        <f>'Plan de acción'!AE27</f>
        <v>16.7 Garantizar la adopción en todos los niveles de decisiones inclusivas, participativas y representativas que respondan a las necesidades</v>
      </c>
      <c r="G25" s="37"/>
      <c r="H25" s="37"/>
      <c r="I25" s="37"/>
      <c r="J25" s="37"/>
      <c r="K25" s="37"/>
      <c r="L25" s="37"/>
      <c r="M25" s="305"/>
    </row>
    <row r="26" spans="1:13">
      <c r="A26" s="451" t="s">
        <v>114</v>
      </c>
      <c r="B26" s="303" t="s">
        <v>1613</v>
      </c>
      <c r="C26" s="124" t="str">
        <f>'Plan de acción'!AF27</f>
        <v>No Aplica</v>
      </c>
      <c r="D26" s="80"/>
      <c r="E26" s="80"/>
      <c r="F26" s="80"/>
      <c r="G26" s="80"/>
      <c r="H26" s="80"/>
      <c r="I26" s="80"/>
      <c r="J26" s="80"/>
      <c r="K26" s="80"/>
      <c r="M26" s="65"/>
    </row>
    <row r="27" spans="1:13" ht="49" customHeight="1">
      <c r="A27" s="452"/>
      <c r="B27" s="69" t="s">
        <v>115</v>
      </c>
      <c r="C27" s="453" t="str">
        <f>'Plan de acción'!AC27</f>
        <v>[Sumatoria de entidades distritales con al menos un objetivo específico de su plataforma estratégica orientado al mejoramiento del servicio a la ciudadanía, alineados al plan de acción de la PPDSC / Sumatoria de entidades que conforman la Estructura General del Distrito Capital] * 100</v>
      </c>
      <c r="D27" s="454"/>
      <c r="E27" s="454"/>
      <c r="F27" s="454"/>
      <c r="G27" s="454"/>
      <c r="H27" s="454"/>
      <c r="I27" s="454"/>
      <c r="J27" s="454"/>
      <c r="K27" s="454"/>
      <c r="L27" s="454"/>
      <c r="M27" s="455"/>
    </row>
    <row r="28" spans="1:13" ht="8.25" customHeight="1">
      <c r="A28" s="452"/>
      <c r="B28" s="426" t="s">
        <v>116</v>
      </c>
      <c r="C28" s="66"/>
      <c r="D28" s="24"/>
      <c r="E28" s="24"/>
      <c r="F28" s="24"/>
      <c r="G28" s="24"/>
      <c r="H28" s="24"/>
      <c r="I28" s="24"/>
      <c r="J28" s="24"/>
      <c r="K28" s="24"/>
      <c r="L28" s="24"/>
      <c r="M28" s="25"/>
    </row>
    <row r="29" spans="1:13" ht="9" customHeight="1">
      <c r="A29" s="452"/>
      <c r="B29" s="427"/>
      <c r="C29" s="64"/>
      <c r="D29" s="26"/>
      <c r="E29" s="5"/>
      <c r="F29" s="26"/>
      <c r="G29" s="5"/>
      <c r="H29" s="26"/>
      <c r="I29" s="5"/>
      <c r="J29" s="26"/>
      <c r="K29" s="5"/>
      <c r="L29" s="5"/>
      <c r="M29" s="27"/>
    </row>
    <row r="30" spans="1:13">
      <c r="A30" s="452"/>
      <c r="B30" s="427"/>
      <c r="C30" s="29" t="s">
        <v>117</v>
      </c>
      <c r="D30" s="28"/>
      <c r="E30" s="29" t="s">
        <v>118</v>
      </c>
      <c r="F30" s="28"/>
      <c r="G30" s="29" t="s">
        <v>119</v>
      </c>
      <c r="H30" s="28"/>
      <c r="I30" s="29" t="s">
        <v>155</v>
      </c>
      <c r="J30" s="28"/>
      <c r="K30" s="29" t="s">
        <v>120</v>
      </c>
      <c r="L30" s="30"/>
      <c r="M30" s="31"/>
    </row>
    <row r="31" spans="1:13">
      <c r="A31" s="452"/>
      <c r="B31" s="427"/>
      <c r="C31" s="29" t="s">
        <v>121</v>
      </c>
      <c r="D31" s="32"/>
      <c r="E31" s="29" t="s">
        <v>122</v>
      </c>
      <c r="F31" s="33"/>
      <c r="G31" s="29" t="s">
        <v>123</v>
      </c>
      <c r="H31" s="33"/>
      <c r="I31" s="29" t="s">
        <v>124</v>
      </c>
      <c r="J31" s="33" t="s">
        <v>233</v>
      </c>
      <c r="K31" s="29" t="s">
        <v>125</v>
      </c>
      <c r="L31" s="30"/>
      <c r="M31" s="31"/>
    </row>
    <row r="32" spans="1:13">
      <c r="A32" s="452"/>
      <c r="B32" s="427"/>
      <c r="C32" s="310" t="s">
        <v>1760</v>
      </c>
      <c r="D32" s="32"/>
      <c r="E32" s="309" t="s">
        <v>1761</v>
      </c>
      <c r="F32" s="32"/>
      <c r="G32" s="29"/>
      <c r="H32" s="44"/>
      <c r="I32" s="29"/>
      <c r="J32" s="44"/>
      <c r="K32" s="29"/>
      <c r="L32" s="300"/>
      <c r="M32" s="301"/>
    </row>
    <row r="33" spans="1:13">
      <c r="A33" s="452"/>
      <c r="B33" s="427"/>
      <c r="C33" s="29" t="s">
        <v>126</v>
      </c>
      <c r="D33" s="33" t="s">
        <v>233</v>
      </c>
      <c r="E33" s="29" t="s">
        <v>127</v>
      </c>
      <c r="F33" s="9"/>
      <c r="G33" s="9"/>
      <c r="H33" s="9"/>
      <c r="I33" s="9"/>
      <c r="J33" s="9"/>
      <c r="K33" s="9"/>
      <c r="L33" s="9"/>
      <c r="M33" s="34"/>
    </row>
    <row r="34" spans="1:13" ht="9.75" customHeight="1">
      <c r="A34" s="452"/>
      <c r="B34" s="428"/>
      <c r="C34" s="35"/>
      <c r="D34" s="35"/>
      <c r="E34" s="35"/>
      <c r="F34" s="35"/>
      <c r="G34" s="35"/>
      <c r="H34" s="35"/>
      <c r="I34" s="35"/>
      <c r="J34" s="35"/>
      <c r="K34" s="35"/>
      <c r="L34" s="35"/>
      <c r="M34" s="36"/>
    </row>
    <row r="35" spans="1:13">
      <c r="A35" s="452"/>
      <c r="B35" s="426" t="s">
        <v>164</v>
      </c>
      <c r="C35" s="37"/>
      <c r="D35" s="37"/>
      <c r="E35" s="37"/>
      <c r="F35" s="37"/>
      <c r="G35" s="37"/>
      <c r="H35" s="37"/>
      <c r="I35" s="37"/>
      <c r="J35" s="37"/>
      <c r="K35" s="37"/>
      <c r="M35" s="65"/>
    </row>
    <row r="36" spans="1:13">
      <c r="A36" s="452"/>
      <c r="B36" s="427"/>
      <c r="C36" s="29" t="s">
        <v>165</v>
      </c>
      <c r="D36" s="33"/>
      <c r="E36" s="38"/>
      <c r="F36" s="29" t="s">
        <v>166</v>
      </c>
      <c r="G36" s="32"/>
      <c r="H36" s="38"/>
      <c r="I36" s="29" t="s">
        <v>167</v>
      </c>
      <c r="J36" s="32"/>
      <c r="K36" s="38"/>
      <c r="M36" s="65"/>
    </row>
    <row r="37" spans="1:13">
      <c r="A37" s="452"/>
      <c r="B37" s="427"/>
      <c r="C37" s="29" t="s">
        <v>168</v>
      </c>
      <c r="D37" s="39"/>
      <c r="E37" s="40"/>
      <c r="F37" s="29" t="s">
        <v>169</v>
      </c>
      <c r="G37" s="33" t="s">
        <v>233</v>
      </c>
      <c r="H37" s="41"/>
      <c r="I37" s="42"/>
      <c r="J37" s="41"/>
      <c r="K37" s="43"/>
      <c r="M37" s="65"/>
    </row>
    <row r="38" spans="1:13">
      <c r="A38" s="452"/>
      <c r="B38" s="427"/>
      <c r="C38" s="44"/>
      <c r="D38" s="44"/>
      <c r="E38" s="44"/>
      <c r="F38" s="44"/>
      <c r="G38" s="44"/>
      <c r="H38" s="44"/>
      <c r="I38" s="44"/>
      <c r="J38" s="44"/>
      <c r="K38" s="44"/>
      <c r="M38" s="65"/>
    </row>
    <row r="39" spans="1:13">
      <c r="A39" s="452"/>
      <c r="B39" s="119" t="s">
        <v>128</v>
      </c>
      <c r="C39" s="38"/>
      <c r="D39" s="38"/>
      <c r="E39" s="38"/>
      <c r="F39" s="38"/>
      <c r="G39" s="38"/>
      <c r="H39" s="38"/>
      <c r="I39" s="38"/>
      <c r="J39" s="38"/>
      <c r="K39" s="38"/>
      <c r="L39" s="38"/>
      <c r="M39" s="45"/>
    </row>
    <row r="40" spans="1:13" ht="19" customHeight="1">
      <c r="A40" s="452"/>
      <c r="B40" s="119"/>
      <c r="C40" s="67" t="s">
        <v>129</v>
      </c>
      <c r="D40" s="241">
        <f>'Plan de acción'!AJ27</f>
        <v>0.32142857142857145</v>
      </c>
      <c r="E40" s="38"/>
      <c r="F40" s="46" t="s">
        <v>130</v>
      </c>
      <c r="G40" s="32">
        <v>2018</v>
      </c>
      <c r="H40" s="38"/>
      <c r="I40" s="46" t="s">
        <v>131</v>
      </c>
      <c r="J40" s="429" t="s">
        <v>206</v>
      </c>
      <c r="K40" s="430"/>
      <c r="L40" s="431"/>
      <c r="M40" s="45"/>
    </row>
    <row r="41" spans="1:13">
      <c r="A41" s="452"/>
      <c r="B41" s="120"/>
      <c r="C41" s="35"/>
      <c r="D41" s="35"/>
      <c r="E41" s="35"/>
      <c r="F41" s="35"/>
      <c r="G41" s="35"/>
      <c r="H41" s="35"/>
      <c r="I41" s="35"/>
      <c r="J41" s="35"/>
      <c r="K41" s="35"/>
      <c r="L41" s="35"/>
      <c r="M41" s="36"/>
    </row>
    <row r="42" spans="1:13">
      <c r="A42" s="452"/>
      <c r="B42" s="426" t="s">
        <v>170</v>
      </c>
      <c r="C42" s="47"/>
      <c r="D42" s="47"/>
      <c r="E42" s="47"/>
      <c r="F42" s="47"/>
      <c r="G42" s="47"/>
      <c r="H42" s="47"/>
      <c r="I42" s="47"/>
      <c r="J42" s="47"/>
      <c r="K42" s="47"/>
      <c r="M42" s="65"/>
    </row>
    <row r="43" spans="1:13">
      <c r="A43" s="452"/>
      <c r="B43" s="427"/>
      <c r="C43" s="38" t="s">
        <v>171</v>
      </c>
      <c r="D43" s="32">
        <v>2019</v>
      </c>
      <c r="E43" s="49"/>
      <c r="F43" s="38" t="s">
        <v>172</v>
      </c>
      <c r="G43" s="50" t="s">
        <v>235</v>
      </c>
      <c r="H43" s="49"/>
      <c r="I43" s="46"/>
      <c r="J43" s="49"/>
      <c r="K43" s="49"/>
      <c r="M43" s="65"/>
    </row>
    <row r="44" spans="1:13">
      <c r="A44" s="452"/>
      <c r="B44" s="428"/>
      <c r="C44" s="35"/>
      <c r="D44" s="51"/>
      <c r="E44" s="52"/>
      <c r="F44" s="35"/>
      <c r="G44" s="52"/>
      <c r="H44" s="52"/>
      <c r="I44" s="53"/>
      <c r="J44" s="52"/>
      <c r="K44" s="52"/>
      <c r="M44" s="65"/>
    </row>
    <row r="45" spans="1:13">
      <c r="A45" s="452"/>
      <c r="B45" s="426" t="s">
        <v>132</v>
      </c>
      <c r="C45" s="54"/>
      <c r="D45" s="54"/>
      <c r="E45" s="54"/>
      <c r="F45" s="54"/>
      <c r="G45" s="54"/>
      <c r="H45" s="54"/>
      <c r="I45" s="54"/>
      <c r="J45" s="54"/>
      <c r="K45" s="54"/>
      <c r="L45" s="54"/>
      <c r="M45" s="55"/>
    </row>
    <row r="46" spans="1:13">
      <c r="A46" s="452"/>
      <c r="B46" s="427"/>
      <c r="C46" s="6"/>
      <c r="D46" s="7">
        <v>2019</v>
      </c>
      <c r="E46" s="7"/>
      <c r="F46" s="8">
        <v>2020</v>
      </c>
      <c r="G46" s="8"/>
      <c r="H46" s="8">
        <v>2021</v>
      </c>
      <c r="I46" s="7"/>
      <c r="J46" s="7">
        <v>2022</v>
      </c>
      <c r="L46" s="7">
        <v>2023</v>
      </c>
      <c r="M46" s="55"/>
    </row>
    <row r="47" spans="1:13">
      <c r="A47" s="452"/>
      <c r="B47" s="427"/>
      <c r="C47" s="6"/>
      <c r="D47" s="239">
        <f>'Plan de acción'!AN27</f>
        <v>0.4107142857142857</v>
      </c>
      <c r="E47" s="242"/>
      <c r="F47" s="239">
        <f>'Plan de acción'!AO27</f>
        <v>0.48214285714285715</v>
      </c>
      <c r="G47" s="242"/>
      <c r="H47" s="239">
        <f>'Plan de acción'!AP27</f>
        <v>0.5178571428571429</v>
      </c>
      <c r="I47" s="242"/>
      <c r="J47" s="239">
        <f>'Plan de acción'!AQ27</f>
        <v>0.5714285714285714</v>
      </c>
      <c r="K47" s="243"/>
      <c r="L47" s="239">
        <f>'Plan de acción'!AR27</f>
        <v>0.6071428571428571</v>
      </c>
      <c r="M47" s="118"/>
    </row>
    <row r="48" spans="1:13">
      <c r="A48" s="452"/>
      <c r="B48" s="427"/>
      <c r="C48" s="6"/>
      <c r="D48" s="7">
        <v>2024</v>
      </c>
      <c r="E48" s="7"/>
      <c r="F48" s="8">
        <v>2025</v>
      </c>
      <c r="G48" s="8"/>
      <c r="H48" s="8">
        <v>2026</v>
      </c>
      <c r="I48" s="7"/>
      <c r="J48" s="7">
        <v>2027</v>
      </c>
      <c r="L48" s="7">
        <v>2028</v>
      </c>
      <c r="M48" s="27"/>
    </row>
    <row r="49" spans="1:13">
      <c r="A49" s="452"/>
      <c r="B49" s="427"/>
      <c r="C49" s="6"/>
      <c r="D49" s="239">
        <f>'Plan de acción'!AS27</f>
        <v>0.6428571428571429</v>
      </c>
      <c r="E49" s="242"/>
      <c r="F49" s="239">
        <f>'Plan de acción'!AT27</f>
        <v>0.6785714285714286</v>
      </c>
      <c r="G49" s="242"/>
      <c r="H49" s="239">
        <f>'Plan de acción'!AU27</f>
        <v>0.7321428571428571</v>
      </c>
      <c r="I49" s="242"/>
      <c r="J49" s="239">
        <f>'Plan de acción'!AV27</f>
        <v>0.7678571428571429</v>
      </c>
      <c r="K49" s="243"/>
      <c r="L49" s="239">
        <f>'Plan de acción'!AW27</f>
        <v>0.8035714285714286</v>
      </c>
      <c r="M49" s="118"/>
    </row>
    <row r="50" spans="1:13">
      <c r="A50" s="452"/>
      <c r="B50" s="427"/>
      <c r="C50" s="6"/>
      <c r="E50" s="7"/>
      <c r="F50" s="7"/>
      <c r="G50" s="7"/>
      <c r="H50" s="8"/>
      <c r="I50" s="8"/>
      <c r="J50" s="8"/>
      <c r="K50" s="7"/>
      <c r="L50" s="7"/>
      <c r="M50" s="27"/>
    </row>
    <row r="51" spans="1:13">
      <c r="A51" s="452"/>
      <c r="B51" s="427"/>
      <c r="C51" s="6"/>
      <c r="E51" s="10"/>
      <c r="F51" s="121"/>
      <c r="G51" s="10"/>
      <c r="H51" s="121"/>
      <c r="I51" s="10"/>
      <c r="J51" s="121"/>
      <c r="K51" s="10"/>
      <c r="L51" s="121"/>
      <c r="M51" s="118"/>
    </row>
    <row r="52" spans="1:13">
      <c r="A52" s="452"/>
      <c r="B52" s="427"/>
      <c r="C52" s="6"/>
      <c r="D52" s="11"/>
      <c r="E52" s="117"/>
      <c r="F52" s="11" t="s">
        <v>180</v>
      </c>
      <c r="G52" s="117"/>
      <c r="H52" s="11"/>
      <c r="I52" s="117"/>
      <c r="J52" s="11"/>
      <c r="K52" s="117"/>
      <c r="L52" s="11"/>
      <c r="M52" s="118"/>
    </row>
    <row r="53" spans="1:13">
      <c r="A53" s="452"/>
      <c r="B53" s="427"/>
      <c r="C53" s="6"/>
      <c r="D53" s="121"/>
      <c r="E53" s="10"/>
      <c r="F53" s="456">
        <f>'Plan de acción'!AX27</f>
        <v>0.8035714285714286</v>
      </c>
      <c r="G53" s="445"/>
      <c r="H53" s="446"/>
      <c r="I53" s="446"/>
      <c r="J53" s="11"/>
      <c r="K53" s="117"/>
      <c r="L53" s="11"/>
      <c r="M53" s="118"/>
    </row>
    <row r="54" spans="1:13">
      <c r="A54" s="452"/>
      <c r="B54" s="427"/>
      <c r="C54" s="6"/>
      <c r="D54" s="11"/>
      <c r="E54" s="117"/>
      <c r="F54" s="11"/>
      <c r="G54" s="117"/>
      <c r="H54" s="11"/>
      <c r="I54" s="117"/>
      <c r="J54" s="11"/>
      <c r="K54" s="117"/>
      <c r="L54" s="11"/>
      <c r="M54" s="118"/>
    </row>
    <row r="55" spans="1:13" ht="18" customHeight="1">
      <c r="A55" s="452"/>
      <c r="B55" s="426" t="s">
        <v>173</v>
      </c>
      <c r="C55" s="56"/>
      <c r="D55" s="56"/>
      <c r="E55" s="56"/>
      <c r="F55" s="56"/>
      <c r="G55" s="56"/>
      <c r="H55" s="56"/>
      <c r="I55" s="56"/>
      <c r="J55" s="56"/>
      <c r="K55" s="56"/>
      <c r="M55" s="65"/>
    </row>
    <row r="56" spans="1:13">
      <c r="A56" s="452"/>
      <c r="B56" s="427"/>
      <c r="D56" s="57" t="s">
        <v>174</v>
      </c>
      <c r="E56" s="58" t="s">
        <v>107</v>
      </c>
      <c r="F56" s="447" t="s">
        <v>181</v>
      </c>
      <c r="G56" s="420"/>
      <c r="H56" s="7"/>
      <c r="I56" s="77" t="s">
        <v>127</v>
      </c>
      <c r="J56" s="59"/>
      <c r="K56" s="59"/>
      <c r="M56" s="65"/>
    </row>
    <row r="57" spans="1:13">
      <c r="A57" s="452"/>
      <c r="B57" s="427"/>
      <c r="D57" s="60"/>
      <c r="E57" s="32" t="s">
        <v>233</v>
      </c>
      <c r="F57" s="447"/>
      <c r="G57" s="421"/>
      <c r="H57" s="38"/>
      <c r="I57" s="422"/>
      <c r="J57" s="422"/>
      <c r="K57" s="61"/>
      <c r="M57" s="65"/>
    </row>
    <row r="58" spans="1:13">
      <c r="A58" s="452"/>
      <c r="B58" s="428"/>
      <c r="C58" s="62"/>
      <c r="D58" s="62"/>
      <c r="E58" s="62"/>
      <c r="F58" s="62"/>
      <c r="G58" s="62"/>
      <c r="H58" s="62"/>
      <c r="I58" s="62"/>
      <c r="J58" s="62"/>
      <c r="K58" s="62"/>
      <c r="M58" s="65"/>
    </row>
    <row r="59" spans="1:13" ht="28.5" customHeight="1">
      <c r="A59" s="452"/>
      <c r="B59" s="69" t="s">
        <v>140</v>
      </c>
      <c r="C59" s="415" t="s">
        <v>294</v>
      </c>
      <c r="D59" s="416"/>
      <c r="E59" s="416"/>
      <c r="F59" s="416"/>
      <c r="G59" s="416"/>
      <c r="H59" s="416"/>
      <c r="I59" s="416"/>
      <c r="J59" s="416"/>
      <c r="K59" s="416"/>
      <c r="L59" s="416"/>
      <c r="M59" s="417"/>
    </row>
    <row r="60" spans="1:13" ht="15.65" customHeight="1">
      <c r="A60" s="452"/>
      <c r="B60" s="69" t="s">
        <v>141</v>
      </c>
      <c r="C60" s="415" t="s">
        <v>326</v>
      </c>
      <c r="D60" s="416"/>
      <c r="E60" s="416"/>
      <c r="F60" s="416"/>
      <c r="G60" s="416"/>
      <c r="H60" s="416"/>
      <c r="I60" s="416"/>
      <c r="J60" s="416"/>
      <c r="K60" s="416"/>
      <c r="L60" s="416"/>
      <c r="M60" s="417"/>
    </row>
    <row r="61" spans="1:13">
      <c r="A61" s="452"/>
      <c r="B61" s="69" t="s">
        <v>142</v>
      </c>
      <c r="C61" s="143" t="s">
        <v>295</v>
      </c>
      <c r="D61" s="13"/>
      <c r="E61" s="13"/>
      <c r="F61" s="13"/>
      <c r="G61" s="13"/>
      <c r="H61" s="13"/>
      <c r="I61" s="13"/>
      <c r="J61" s="13"/>
      <c r="K61" s="13"/>
      <c r="L61" s="13"/>
      <c r="M61" s="14"/>
    </row>
    <row r="62" spans="1:13" ht="31" customHeight="1">
      <c r="A62" s="452"/>
      <c r="B62" s="69" t="s">
        <v>143</v>
      </c>
      <c r="C62" s="415">
        <v>2018</v>
      </c>
      <c r="D62" s="416"/>
      <c r="E62" s="416"/>
      <c r="F62" s="416"/>
      <c r="G62" s="416"/>
      <c r="H62" s="416"/>
      <c r="I62" s="416"/>
      <c r="J62" s="416"/>
      <c r="K62" s="416"/>
      <c r="L62" s="416"/>
      <c r="M62" s="417"/>
    </row>
    <row r="63" spans="1:13" ht="15.75" customHeight="1">
      <c r="A63" s="435" t="s">
        <v>185</v>
      </c>
      <c r="B63" s="70" t="s">
        <v>144</v>
      </c>
      <c r="C63" s="438" t="s">
        <v>242</v>
      </c>
      <c r="D63" s="438"/>
      <c r="E63" s="438"/>
      <c r="F63" s="438"/>
      <c r="G63" s="438"/>
      <c r="H63" s="438"/>
      <c r="I63" s="438"/>
      <c r="J63" s="438"/>
      <c r="K63" s="438"/>
      <c r="L63" s="438"/>
      <c r="M63" s="439"/>
    </row>
    <row r="64" spans="1:13">
      <c r="A64" s="436"/>
      <c r="B64" s="70" t="s">
        <v>145</v>
      </c>
      <c r="C64" s="438" t="s">
        <v>219</v>
      </c>
      <c r="D64" s="438"/>
      <c r="E64" s="438"/>
      <c r="F64" s="438"/>
      <c r="G64" s="438"/>
      <c r="H64" s="438"/>
      <c r="I64" s="438"/>
      <c r="J64" s="438"/>
      <c r="K64" s="438"/>
      <c r="L64" s="438"/>
      <c r="M64" s="439"/>
    </row>
    <row r="65" spans="1:13">
      <c r="A65" s="436"/>
      <c r="B65" s="70" t="s">
        <v>146</v>
      </c>
      <c r="C65" s="438" t="s">
        <v>41</v>
      </c>
      <c r="D65" s="438"/>
      <c r="E65" s="438"/>
      <c r="F65" s="438"/>
      <c r="G65" s="438"/>
      <c r="H65" s="438"/>
      <c r="I65" s="438"/>
      <c r="J65" s="438"/>
      <c r="K65" s="438"/>
      <c r="L65" s="438"/>
      <c r="M65" s="439"/>
    </row>
    <row r="66" spans="1:13" ht="15.75" customHeight="1">
      <c r="A66" s="436"/>
      <c r="B66" s="71" t="s">
        <v>147</v>
      </c>
      <c r="C66" s="438" t="s">
        <v>206</v>
      </c>
      <c r="D66" s="438"/>
      <c r="E66" s="438"/>
      <c r="F66" s="438"/>
      <c r="G66" s="438"/>
      <c r="H66" s="438"/>
      <c r="I66" s="438"/>
      <c r="J66" s="438"/>
      <c r="K66" s="438"/>
      <c r="L66" s="438"/>
      <c r="M66" s="439"/>
    </row>
    <row r="67" spans="1:13" ht="15.75" customHeight="1">
      <c r="A67" s="436"/>
      <c r="B67" s="70" t="s">
        <v>148</v>
      </c>
      <c r="C67" s="440" t="s">
        <v>208</v>
      </c>
      <c r="D67" s="438"/>
      <c r="E67" s="438"/>
      <c r="F67" s="438"/>
      <c r="G67" s="438"/>
      <c r="H67" s="438"/>
      <c r="I67" s="438"/>
      <c r="J67" s="438"/>
      <c r="K67" s="438"/>
      <c r="L67" s="438"/>
      <c r="M67" s="439"/>
    </row>
    <row r="68" spans="1:13" ht="16" thickBot="1">
      <c r="A68" s="437"/>
      <c r="B68" s="70" t="s">
        <v>149</v>
      </c>
      <c r="C68" s="438" t="s">
        <v>216</v>
      </c>
      <c r="D68" s="438"/>
      <c r="E68" s="438"/>
      <c r="F68" s="438"/>
      <c r="G68" s="438"/>
      <c r="H68" s="438"/>
      <c r="I68" s="438"/>
      <c r="J68" s="438"/>
      <c r="K68" s="438"/>
      <c r="L68" s="438"/>
      <c r="M68" s="439"/>
    </row>
    <row r="69" spans="1:13" ht="15.75" customHeight="1">
      <c r="A69" s="435" t="s">
        <v>191</v>
      </c>
      <c r="B69" s="72" t="s">
        <v>177</v>
      </c>
      <c r="C69" s="438" t="s">
        <v>1499</v>
      </c>
      <c r="D69" s="438"/>
      <c r="E69" s="438"/>
      <c r="F69" s="438"/>
      <c r="G69" s="438"/>
      <c r="H69" s="438"/>
      <c r="I69" s="438"/>
      <c r="J69" s="438"/>
      <c r="K69" s="438"/>
      <c r="L69" s="438"/>
      <c r="M69" s="439"/>
    </row>
    <row r="70" spans="1:13" ht="30" customHeight="1">
      <c r="A70" s="436"/>
      <c r="B70" s="72" t="s">
        <v>178</v>
      </c>
      <c r="C70" s="438" t="s">
        <v>576</v>
      </c>
      <c r="D70" s="438"/>
      <c r="E70" s="438"/>
      <c r="F70" s="438"/>
      <c r="G70" s="438"/>
      <c r="H70" s="438"/>
      <c r="I70" s="438"/>
      <c r="J70" s="438"/>
      <c r="K70" s="438"/>
      <c r="L70" s="438"/>
      <c r="M70" s="439"/>
    </row>
    <row r="71" spans="1:13" ht="30" customHeight="1" thickBot="1">
      <c r="A71" s="436"/>
      <c r="B71" s="73" t="s">
        <v>6</v>
      </c>
      <c r="C71" s="438" t="s">
        <v>265</v>
      </c>
      <c r="D71" s="438"/>
      <c r="E71" s="438"/>
      <c r="F71" s="438"/>
      <c r="G71" s="438"/>
      <c r="H71" s="438"/>
      <c r="I71" s="438"/>
      <c r="J71" s="438"/>
      <c r="K71" s="438"/>
      <c r="L71" s="438"/>
      <c r="M71" s="439"/>
    </row>
    <row r="72" spans="1:13" ht="16" thickBot="1">
      <c r="A72" s="87" t="s">
        <v>150</v>
      </c>
      <c r="B72" s="74"/>
      <c r="C72" s="448" t="s">
        <v>151</v>
      </c>
      <c r="D72" s="449"/>
      <c r="E72" s="449"/>
      <c r="F72" s="449"/>
      <c r="G72" s="449"/>
      <c r="H72" s="449"/>
      <c r="I72" s="449"/>
      <c r="J72" s="449"/>
      <c r="K72" s="449"/>
      <c r="L72" s="449"/>
      <c r="M72" s="450"/>
    </row>
  </sheetData>
  <mergeCells count="90">
    <mergeCell ref="A2:A25"/>
    <mergeCell ref="C2:M2"/>
    <mergeCell ref="C3:M3"/>
    <mergeCell ref="B8:B10"/>
    <mergeCell ref="C9:D9"/>
    <mergeCell ref="F9:G9"/>
    <mergeCell ref="I9:J9"/>
    <mergeCell ref="C10:D10"/>
    <mergeCell ref="F10:G10"/>
    <mergeCell ref="I10:J10"/>
    <mergeCell ref="C17:D17"/>
    <mergeCell ref="F17:G17"/>
    <mergeCell ref="I17:J17"/>
    <mergeCell ref="L17:M17"/>
    <mergeCell ref="C18:D18"/>
    <mergeCell ref="F18:G18"/>
    <mergeCell ref="C72:M72"/>
    <mergeCell ref="L9:M9"/>
    <mergeCell ref="L10:M10"/>
    <mergeCell ref="C11:D11"/>
    <mergeCell ref="F11:G11"/>
    <mergeCell ref="I11:J11"/>
    <mergeCell ref="C60:M60"/>
    <mergeCell ref="C62:M62"/>
    <mergeCell ref="C63:M63"/>
    <mergeCell ref="C64:M64"/>
    <mergeCell ref="C65:M65"/>
    <mergeCell ref="C66:M66"/>
    <mergeCell ref="C67:M67"/>
    <mergeCell ref="C68:M68"/>
    <mergeCell ref="H53:I53"/>
    <mergeCell ref="F53:G53"/>
    <mergeCell ref="I18:J18"/>
    <mergeCell ref="L18:M18"/>
    <mergeCell ref="C13:D13"/>
    <mergeCell ref="F13:G13"/>
    <mergeCell ref="I13:J13"/>
    <mergeCell ref="L13:M13"/>
    <mergeCell ref="I16:J16"/>
    <mergeCell ref="L16:M16"/>
    <mergeCell ref="A69:A71"/>
    <mergeCell ref="C69:M69"/>
    <mergeCell ref="C70:M70"/>
    <mergeCell ref="C71:M71"/>
    <mergeCell ref="A63:A68"/>
    <mergeCell ref="B55:B58"/>
    <mergeCell ref="G56:G57"/>
    <mergeCell ref="I57:J57"/>
    <mergeCell ref="C59:M59"/>
    <mergeCell ref="C23:M23"/>
    <mergeCell ref="C24:M24"/>
    <mergeCell ref="F56:F57"/>
    <mergeCell ref="B42:B44"/>
    <mergeCell ref="B45:B54"/>
    <mergeCell ref="C27:M27"/>
    <mergeCell ref="B28:B34"/>
    <mergeCell ref="B35:B38"/>
    <mergeCell ref="J40:L40"/>
    <mergeCell ref="A26:A62"/>
    <mergeCell ref="L11:M11"/>
    <mergeCell ref="C12:D12"/>
    <mergeCell ref="F12:G12"/>
    <mergeCell ref="I12:J12"/>
    <mergeCell ref="L12:M12"/>
    <mergeCell ref="C14:D14"/>
    <mergeCell ref="F14:G14"/>
    <mergeCell ref="I14:J14"/>
    <mergeCell ref="L14:M14"/>
    <mergeCell ref="C15:D15"/>
    <mergeCell ref="F15:G15"/>
    <mergeCell ref="I15:J15"/>
    <mergeCell ref="L15:M15"/>
    <mergeCell ref="C16:D16"/>
    <mergeCell ref="F16:G16"/>
    <mergeCell ref="F4:G4"/>
    <mergeCell ref="L22:M22"/>
    <mergeCell ref="I21:J21"/>
    <mergeCell ref="F21:G21"/>
    <mergeCell ref="C21:D21"/>
    <mergeCell ref="C22:D22"/>
    <mergeCell ref="F22:G22"/>
    <mergeCell ref="I22:J22"/>
    <mergeCell ref="F19:G19"/>
    <mergeCell ref="I19:J19"/>
    <mergeCell ref="L19:M19"/>
    <mergeCell ref="C20:D20"/>
    <mergeCell ref="F20:G20"/>
    <mergeCell ref="I20:J20"/>
    <mergeCell ref="L20:M20"/>
    <mergeCell ref="C19:D19"/>
  </mergeCells>
  <dataValidations count="5">
    <dataValidation allowBlank="1" showInputMessage="1" showErrorMessage="1" prompt="Incluir una ficha por cada indicador, ya sea de producto o de resultado" sqref="B1"/>
    <dataValidation allowBlank="1" showInputMessage="1" showErrorMessage="1" prompt="Seleccione de la lista desplegable" sqref="B4 B7 H7"/>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25:B26"/>
    <dataValidation allowBlank="1" showInputMessage="1" showErrorMessage="1" prompt="Identifique la meta ODS a que le apunta el indicador de producto. Seleccione de la lista desplegable." sqref="E25"/>
  </dataValidations>
  <hyperlinks>
    <hyperlink ref="C67"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39997558519241921"/>
  </sheetPr>
  <dimension ref="A1:M68"/>
  <sheetViews>
    <sheetView topLeftCell="A24" zoomScale="80" zoomScaleNormal="80" workbookViewId="0">
      <selection activeCell="C28" sqref="C28:F28"/>
    </sheetView>
  </sheetViews>
  <sheetFormatPr baseColWidth="10" defaultColWidth="11.453125" defaultRowHeight="15.5"/>
  <cols>
    <col min="1" max="1" width="25.1796875" style="12" customWidth="1"/>
    <col min="2" max="2" width="39.1796875" style="63" customWidth="1"/>
    <col min="3" max="3" width="16.81640625" style="12" customWidth="1"/>
    <col min="4" max="16384" width="11.453125" style="12"/>
  </cols>
  <sheetData>
    <row r="1" spans="1:13" ht="16" thickBot="1">
      <c r="A1" s="86"/>
      <c r="B1" s="88" t="s">
        <v>297</v>
      </c>
      <c r="C1" s="89"/>
      <c r="D1" s="89"/>
      <c r="E1" s="89"/>
      <c r="F1" s="89"/>
      <c r="G1" s="89"/>
      <c r="H1" s="89"/>
      <c r="I1" s="89"/>
      <c r="J1" s="89"/>
      <c r="K1" s="89"/>
      <c r="L1" s="89"/>
      <c r="M1" s="90"/>
    </row>
    <row r="2" spans="1:13" ht="22" customHeight="1">
      <c r="A2" s="457" t="s">
        <v>152</v>
      </c>
      <c r="B2" s="68" t="s">
        <v>113</v>
      </c>
      <c r="C2" s="432" t="str">
        <f>'Plan de acción'!AB28</f>
        <v>Entidades Distritales con acuerdo de nivel de servicios para su participación en el SuperCADE Virtual</v>
      </c>
      <c r="D2" s="433"/>
      <c r="E2" s="433"/>
      <c r="F2" s="433"/>
      <c r="G2" s="433"/>
      <c r="H2" s="433"/>
      <c r="I2" s="433"/>
      <c r="J2" s="433"/>
      <c r="K2" s="433"/>
      <c r="L2" s="433"/>
      <c r="M2" s="434"/>
    </row>
    <row r="3" spans="1:13" ht="46.5" customHeight="1">
      <c r="A3" s="458"/>
      <c r="B3" s="69" t="s">
        <v>231</v>
      </c>
      <c r="C3" s="460" t="str">
        <f>C19</f>
        <v>Un acuerdo de nivel de servicios es es un documento firmado entre la Secretaría General y una entidad presente en la Red CADE o CLAV, donde se establecen los compromisos respecto a las características y el estándar de los servicios prestados por la entidad, para ofrecer una atención oportuna y de calidad, conforme al Manual de Servicio a la Ciudadanía y a la normativa vigente. En el documento se establecen compromisos respecto a aspectos como los tiempos de atención, recurso humano y recursos requeridos para la prestación del servicio. El acuerdo constituye la principal herramienta de la Secretaría General para exigir la aplicación de un  estándar de calidad en la prestación del servicio, para lo cual se realizan monitoreos periodicos.
El producto contribuye a que las entidades apliquen un estándar alto y homogéneo del servicio, por lo que permite disminuir la dispersión del 
 la dispersión en la percepción ciudadana respecto a la calidad del servicio ofrecido por las entidades en la ciudad de Bogotá D.C.
El indicador mide el número de entidades que suscribirán un acuerdo de nivel de servicios para su participación en el SuperCADE Virtual, una plataforma que busca integrar y estandarizar los servicios ofrecidos por el distrito, además de brindar valor agregado al canal presencial. El indicador debe mantenerse constante a partir de 2019, de forma que todas las entidades que realizaron el compromiso mantengan un acuerdo suscrito y actualizado cada año. Sin embargo, se pueden añadir compromisos de nuevas entidades si otras entidades manifiestan interés en el SuperCADE Virtual en el futuro.
Aspectos a considerar:
Ver ficha técnica de indicador5.1.3 Implementación de módulos de SuperCADE Virtual
Nota: *En el 2021 se deberá evaluar la continuidad de los productos de la Alta Consejería para los Derechos de las Víctimas, la Paz y la Reconciliación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Para el primer año de la Política,19 entidades (34%) se comprometieron a implementar el producto. Los compromisos individuales de cada entidad se pueded verificar en la pestaña "compromisos de entidades" en este documento.
La Secretaría General de la Alcaldía Mayor de Bogotá será la entidad encargada de hacer la gestión pertinente para vincular a más entidades distritales al producto, con el fin de alcanzar la meta anual propuesta.</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t="s">
        <v>51</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44</v>
      </c>
      <c r="D11" s="414"/>
      <c r="E11" s="23"/>
      <c r="F11" s="414" t="s">
        <v>269</v>
      </c>
      <c r="G11" s="414"/>
      <c r="H11" s="23"/>
      <c r="I11" s="414" t="s">
        <v>275</v>
      </c>
      <c r="J11" s="414"/>
      <c r="K11" s="23"/>
      <c r="L11" s="414" t="s">
        <v>268</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276</v>
      </c>
      <c r="D13" s="414"/>
      <c r="E13" s="23"/>
      <c r="F13" s="414" t="s">
        <v>271</v>
      </c>
      <c r="G13" s="414"/>
      <c r="H13" s="23"/>
      <c r="I13" s="414" t="s">
        <v>48</v>
      </c>
      <c r="J13" s="414"/>
      <c r="K13" s="23"/>
      <c r="L13" s="414" t="s">
        <v>277</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278</v>
      </c>
      <c r="D15" s="414"/>
      <c r="E15" s="23"/>
      <c r="F15" s="414" t="s">
        <v>280</v>
      </c>
      <c r="G15" s="414"/>
      <c r="H15" s="23"/>
      <c r="I15" s="414" t="s">
        <v>286</v>
      </c>
      <c r="J15" s="414"/>
      <c r="K15" s="23"/>
      <c r="L15" s="414" t="s">
        <v>287</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14" t="s">
        <v>288</v>
      </c>
      <c r="D17" s="414"/>
      <c r="E17" s="23"/>
      <c r="F17" s="414" t="s">
        <v>284</v>
      </c>
      <c r="G17" s="414"/>
      <c r="H17" s="23"/>
      <c r="I17" s="414" t="s">
        <v>291</v>
      </c>
      <c r="J17" s="414"/>
      <c r="K17" s="23"/>
      <c r="L17" s="414"/>
      <c r="M17" s="414"/>
    </row>
    <row r="18" spans="1:13">
      <c r="A18" s="458"/>
      <c r="B18" s="120"/>
      <c r="C18" s="413" t="s">
        <v>176</v>
      </c>
      <c r="D18" s="413"/>
      <c r="E18" s="23"/>
      <c r="F18" s="413" t="s">
        <v>176</v>
      </c>
      <c r="G18" s="413"/>
      <c r="H18" s="23"/>
      <c r="I18" s="413" t="s">
        <v>176</v>
      </c>
      <c r="J18" s="413"/>
      <c r="K18" s="23"/>
      <c r="L18" s="413" t="s">
        <v>176</v>
      </c>
      <c r="M18" s="413"/>
    </row>
    <row r="19" spans="1:13" ht="64.5" customHeight="1">
      <c r="A19" s="458"/>
      <c r="B19" s="69" t="s">
        <v>230</v>
      </c>
      <c r="C19" s="415" t="s">
        <v>1764</v>
      </c>
      <c r="D19" s="416"/>
      <c r="E19" s="416"/>
      <c r="F19" s="416"/>
      <c r="G19" s="416"/>
      <c r="H19" s="416"/>
      <c r="I19" s="416"/>
      <c r="J19" s="416"/>
      <c r="K19" s="416"/>
      <c r="L19" s="416"/>
      <c r="M19" s="417"/>
    </row>
    <row r="20" spans="1:13" ht="75.650000000000006" customHeight="1">
      <c r="A20" s="458"/>
      <c r="B20" s="69" t="s">
        <v>229</v>
      </c>
      <c r="C20" s="415" t="s">
        <v>292</v>
      </c>
      <c r="D20" s="416"/>
      <c r="E20" s="416"/>
      <c r="F20" s="416"/>
      <c r="G20" s="416"/>
      <c r="H20" s="416"/>
      <c r="I20" s="416"/>
      <c r="J20" s="416"/>
      <c r="K20" s="416"/>
      <c r="L20" s="416"/>
      <c r="M20" s="417"/>
    </row>
    <row r="21" spans="1:13" ht="108" customHeight="1">
      <c r="A21" s="459"/>
      <c r="B21" s="302" t="s">
        <v>1763</v>
      </c>
      <c r="C21" s="304" t="str">
        <f>'Plan de acción'!AD28</f>
        <v>16. Paz, Justicia e Instituciones Sólidas</v>
      </c>
      <c r="D21" s="37"/>
      <c r="E21" s="306" t="s">
        <v>1535</v>
      </c>
      <c r="F21" s="307" t="str">
        <f>'Plan de acción'!AE28</f>
        <v>16.6 Crear a todos los niveles instituciones eficaces y transparentes que rindan cuentas.</v>
      </c>
      <c r="G21" s="307"/>
      <c r="H21" s="307"/>
      <c r="I21" s="307"/>
      <c r="J21" s="307"/>
      <c r="K21" s="307"/>
      <c r="L21" s="307"/>
      <c r="M21" s="308"/>
    </row>
    <row r="22" spans="1:13">
      <c r="A22" s="451" t="s">
        <v>114</v>
      </c>
      <c r="B22" s="69" t="s">
        <v>1613</v>
      </c>
      <c r="C22" s="149" t="str">
        <f>'Plan de acción'!AF28</f>
        <v>No Aplica</v>
      </c>
      <c r="D22" s="38"/>
      <c r="E22" s="38"/>
      <c r="F22" s="38"/>
      <c r="G22" s="38"/>
      <c r="H22" s="38"/>
      <c r="I22" s="38"/>
      <c r="J22" s="38"/>
      <c r="K22" s="38"/>
      <c r="M22" s="65"/>
    </row>
    <row r="23" spans="1:13" ht="49" customHeight="1">
      <c r="A23" s="452"/>
      <c r="B23" s="69" t="s">
        <v>115</v>
      </c>
      <c r="C23" s="453" t="str">
        <f>'Plan de acción'!AC28</f>
        <v>[Sumatoria de entidades distritales con un acuerdo de nivel de servicios vigente para su participación en el SuperCADE Virtual / Sumatoria de entidades distritales que conforman la Estructura General del Distrito Capital] * 100</v>
      </c>
      <c r="D23" s="454"/>
      <c r="E23" s="454"/>
      <c r="F23" s="454"/>
      <c r="G23" s="454"/>
      <c r="H23" s="454"/>
      <c r="I23" s="454"/>
      <c r="J23" s="454"/>
      <c r="K23" s="454"/>
      <c r="L23" s="454"/>
      <c r="M23" s="455"/>
    </row>
    <row r="24" spans="1:13" ht="8.25" customHeight="1">
      <c r="A24" s="452"/>
      <c r="B24" s="426" t="s">
        <v>116</v>
      </c>
      <c r="C24" s="66"/>
      <c r="D24" s="24"/>
      <c r="E24" s="24"/>
      <c r="F24" s="24"/>
      <c r="G24" s="24"/>
      <c r="H24" s="24"/>
      <c r="I24" s="24"/>
      <c r="J24" s="24"/>
      <c r="K24" s="24"/>
      <c r="L24" s="24"/>
      <c r="M24" s="25"/>
    </row>
    <row r="25" spans="1:13" ht="9" customHeight="1">
      <c r="A25" s="452"/>
      <c r="B25" s="427"/>
      <c r="C25" s="64"/>
      <c r="D25" s="26"/>
      <c r="E25" s="5"/>
      <c r="F25" s="26"/>
      <c r="G25" s="5"/>
      <c r="H25" s="26"/>
      <c r="I25" s="5"/>
      <c r="J25" s="26"/>
      <c r="K25" s="5"/>
      <c r="L25" s="5"/>
      <c r="M25" s="27"/>
    </row>
    <row r="26" spans="1:13">
      <c r="A26" s="452"/>
      <c r="B26" s="427"/>
      <c r="C26" s="29" t="s">
        <v>117</v>
      </c>
      <c r="D26" s="28"/>
      <c r="E26" s="29" t="s">
        <v>118</v>
      </c>
      <c r="F26" s="28"/>
      <c r="G26" s="29" t="s">
        <v>119</v>
      </c>
      <c r="H26" s="28"/>
      <c r="I26" s="29" t="s">
        <v>155</v>
      </c>
      <c r="J26" s="28"/>
      <c r="K26" s="29" t="s">
        <v>120</v>
      </c>
      <c r="L26" s="30"/>
      <c r="M26" s="31"/>
    </row>
    <row r="27" spans="1:13">
      <c r="A27" s="452"/>
      <c r="B27" s="427"/>
      <c r="C27" s="29" t="s">
        <v>121</v>
      </c>
      <c r="D27" s="32"/>
      <c r="E27" s="29" t="s">
        <v>122</v>
      </c>
      <c r="F27" s="33"/>
      <c r="G27" s="29" t="s">
        <v>123</v>
      </c>
      <c r="H27" s="33"/>
      <c r="I27" s="29" t="s">
        <v>124</v>
      </c>
      <c r="J27" s="33" t="s">
        <v>233</v>
      </c>
      <c r="K27" s="29" t="s">
        <v>125</v>
      </c>
      <c r="L27" s="30"/>
      <c r="M27" s="31"/>
    </row>
    <row r="28" spans="1:13">
      <c r="A28" s="452"/>
      <c r="B28" s="427"/>
      <c r="C28" s="310" t="s">
        <v>1760</v>
      </c>
      <c r="D28" s="32"/>
      <c r="E28" s="309" t="s">
        <v>1761</v>
      </c>
      <c r="F28" s="32"/>
      <c r="G28" s="29"/>
      <c r="H28" s="44"/>
      <c r="I28" s="29"/>
      <c r="J28" s="44"/>
      <c r="K28" s="29"/>
      <c r="L28" s="300"/>
      <c r="M28" s="301"/>
    </row>
    <row r="29" spans="1:13">
      <c r="A29" s="452"/>
      <c r="B29" s="427"/>
      <c r="C29" s="29" t="s">
        <v>126</v>
      </c>
      <c r="D29" s="33" t="s">
        <v>233</v>
      </c>
      <c r="E29" s="29" t="s">
        <v>127</v>
      </c>
      <c r="F29" s="9"/>
      <c r="G29" s="9"/>
      <c r="H29" s="9"/>
      <c r="I29" s="9"/>
      <c r="J29" s="9"/>
      <c r="K29" s="9"/>
      <c r="L29" s="9"/>
      <c r="M29" s="34"/>
    </row>
    <row r="30" spans="1:13" ht="9.75" customHeight="1">
      <c r="A30" s="452"/>
      <c r="B30" s="428"/>
      <c r="C30" s="35"/>
      <c r="D30" s="35"/>
      <c r="E30" s="35"/>
      <c r="F30" s="35"/>
      <c r="G30" s="35"/>
      <c r="H30" s="35"/>
      <c r="I30" s="35"/>
      <c r="J30" s="35"/>
      <c r="K30" s="35"/>
      <c r="L30" s="35"/>
      <c r="M30" s="36"/>
    </row>
    <row r="31" spans="1:13">
      <c r="A31" s="452"/>
      <c r="B31" s="426" t="s">
        <v>164</v>
      </c>
      <c r="C31" s="37"/>
      <c r="D31" s="37"/>
      <c r="E31" s="37"/>
      <c r="F31" s="37"/>
      <c r="G31" s="37"/>
      <c r="H31" s="37"/>
      <c r="I31" s="37"/>
      <c r="J31" s="37"/>
      <c r="K31" s="37"/>
      <c r="M31" s="65"/>
    </row>
    <row r="32" spans="1:13">
      <c r="A32" s="452"/>
      <c r="B32" s="427"/>
      <c r="C32" s="29" t="s">
        <v>165</v>
      </c>
      <c r="D32" s="33"/>
      <c r="E32" s="38"/>
      <c r="F32" s="29" t="s">
        <v>166</v>
      </c>
      <c r="G32" s="32"/>
      <c r="H32" s="38"/>
      <c r="I32" s="29" t="s">
        <v>167</v>
      </c>
      <c r="J32" s="32"/>
      <c r="K32" s="38"/>
      <c r="M32" s="65"/>
    </row>
    <row r="33" spans="1:13">
      <c r="A33" s="452"/>
      <c r="B33" s="427"/>
      <c r="C33" s="29" t="s">
        <v>168</v>
      </c>
      <c r="D33" s="39"/>
      <c r="E33" s="40"/>
      <c r="F33" s="29" t="s">
        <v>169</v>
      </c>
      <c r="G33" s="33" t="s">
        <v>233</v>
      </c>
      <c r="H33" s="41"/>
      <c r="I33" s="42"/>
      <c r="J33" s="41"/>
      <c r="K33" s="43"/>
      <c r="M33" s="65"/>
    </row>
    <row r="34" spans="1:13">
      <c r="A34" s="452"/>
      <c r="B34" s="427"/>
      <c r="C34" s="44"/>
      <c r="D34" s="44"/>
      <c r="E34" s="44"/>
      <c r="F34" s="44"/>
      <c r="G34" s="44"/>
      <c r="H34" s="44"/>
      <c r="I34" s="44"/>
      <c r="J34" s="44"/>
      <c r="K34" s="44"/>
      <c r="M34" s="65"/>
    </row>
    <row r="35" spans="1:13">
      <c r="A35" s="452"/>
      <c r="B35" s="119" t="s">
        <v>128</v>
      </c>
      <c r="C35" s="38"/>
      <c r="D35" s="38"/>
      <c r="E35" s="38"/>
      <c r="F35" s="38"/>
      <c r="G35" s="38"/>
      <c r="H35" s="38"/>
      <c r="I35" s="38"/>
      <c r="J35" s="38"/>
      <c r="K35" s="38"/>
      <c r="L35" s="38"/>
      <c r="M35" s="45"/>
    </row>
    <row r="36" spans="1:13" ht="19" customHeight="1">
      <c r="A36" s="452"/>
      <c r="B36" s="119"/>
      <c r="C36" s="67" t="s">
        <v>129</v>
      </c>
      <c r="D36" s="99">
        <f>'Plan de acción'!AJ28</f>
        <v>0</v>
      </c>
      <c r="E36" s="38"/>
      <c r="F36" s="46" t="s">
        <v>130</v>
      </c>
      <c r="G36" s="32">
        <v>2018</v>
      </c>
      <c r="H36" s="38"/>
      <c r="I36" s="46" t="s">
        <v>131</v>
      </c>
      <c r="J36" s="429" t="s">
        <v>206</v>
      </c>
      <c r="K36" s="430"/>
      <c r="L36" s="431"/>
      <c r="M36" s="45"/>
    </row>
    <row r="37" spans="1:13">
      <c r="A37" s="452"/>
      <c r="B37" s="120"/>
      <c r="C37" s="35"/>
      <c r="D37" s="35"/>
      <c r="E37" s="35"/>
      <c r="F37" s="35"/>
      <c r="G37" s="35"/>
      <c r="H37" s="35"/>
      <c r="I37" s="35"/>
      <c r="J37" s="35"/>
      <c r="K37" s="35"/>
      <c r="L37" s="35"/>
      <c r="M37" s="36"/>
    </row>
    <row r="38" spans="1:13">
      <c r="A38" s="452"/>
      <c r="B38" s="426" t="s">
        <v>170</v>
      </c>
      <c r="C38" s="47"/>
      <c r="D38" s="47"/>
      <c r="E38" s="47"/>
      <c r="F38" s="47"/>
      <c r="G38" s="47"/>
      <c r="H38" s="47"/>
      <c r="I38" s="47"/>
      <c r="J38" s="47"/>
      <c r="K38" s="47"/>
      <c r="M38" s="65"/>
    </row>
    <row r="39" spans="1:13">
      <c r="A39" s="452"/>
      <c r="B39" s="427"/>
      <c r="C39" s="38" t="s">
        <v>171</v>
      </c>
      <c r="D39" s="32">
        <v>2019</v>
      </c>
      <c r="E39" s="49"/>
      <c r="F39" s="38" t="s">
        <v>172</v>
      </c>
      <c r="G39" s="50" t="s">
        <v>235</v>
      </c>
      <c r="H39" s="49"/>
      <c r="I39" s="46"/>
      <c r="J39" s="49"/>
      <c r="K39" s="49"/>
      <c r="M39" s="65"/>
    </row>
    <row r="40" spans="1:13">
      <c r="A40" s="452"/>
      <c r="B40" s="428"/>
      <c r="C40" s="35"/>
      <c r="D40" s="51"/>
      <c r="E40" s="52"/>
      <c r="F40" s="35"/>
      <c r="G40" s="52"/>
      <c r="H40" s="52"/>
      <c r="I40" s="53"/>
      <c r="J40" s="52"/>
      <c r="K40" s="52"/>
      <c r="M40" s="65"/>
    </row>
    <row r="41" spans="1:13">
      <c r="A41" s="452"/>
      <c r="B41" s="426" t="s">
        <v>132</v>
      </c>
      <c r="C41" s="54"/>
      <c r="D41" s="54"/>
      <c r="E41" s="54"/>
      <c r="F41" s="54"/>
      <c r="G41" s="54"/>
      <c r="H41" s="54"/>
      <c r="I41" s="54"/>
      <c r="J41" s="54"/>
      <c r="K41" s="54"/>
      <c r="L41" s="54"/>
      <c r="M41" s="55"/>
    </row>
    <row r="42" spans="1:13">
      <c r="A42" s="452"/>
      <c r="B42" s="427"/>
      <c r="C42" s="6"/>
      <c r="D42" s="7">
        <v>2019</v>
      </c>
      <c r="E42" s="7"/>
      <c r="F42" s="8">
        <v>2020</v>
      </c>
      <c r="G42" s="8"/>
      <c r="H42" s="8">
        <v>2021</v>
      </c>
      <c r="I42" s="7"/>
      <c r="J42" s="7">
        <v>2022</v>
      </c>
      <c r="L42" s="7">
        <v>2023</v>
      </c>
      <c r="M42" s="55"/>
    </row>
    <row r="43" spans="1:13">
      <c r="A43" s="452"/>
      <c r="B43" s="427"/>
      <c r="C43" s="6"/>
      <c r="D43" s="239">
        <f>'Plan de acción'!AN28</f>
        <v>7.1428571428571425E-2</v>
      </c>
      <c r="E43" s="242"/>
      <c r="F43" s="239">
        <f>'Plan de acción'!AO28</f>
        <v>0.32142857142857145</v>
      </c>
      <c r="G43" s="242"/>
      <c r="H43" s="239">
        <f>'Plan de acción'!AP28</f>
        <v>0.375</v>
      </c>
      <c r="I43" s="242"/>
      <c r="J43" s="239">
        <f>'Plan de acción'!AQ28</f>
        <v>0.39285714285714285</v>
      </c>
      <c r="K43" s="243"/>
      <c r="L43" s="239">
        <f>'Plan de acción'!AR28</f>
        <v>0.4107142857142857</v>
      </c>
      <c r="M43" s="118"/>
    </row>
    <row r="44" spans="1:13">
      <c r="A44" s="452"/>
      <c r="B44" s="427"/>
      <c r="C44" s="6"/>
      <c r="D44" s="7">
        <v>2024</v>
      </c>
      <c r="E44" s="7"/>
      <c r="F44" s="8">
        <v>2025</v>
      </c>
      <c r="G44" s="8"/>
      <c r="H44" s="8">
        <v>2026</v>
      </c>
      <c r="I44" s="7"/>
      <c r="J44" s="7">
        <v>2027</v>
      </c>
      <c r="L44" s="7">
        <v>2028</v>
      </c>
      <c r="M44" s="27"/>
    </row>
    <row r="45" spans="1:13">
      <c r="A45" s="452"/>
      <c r="B45" s="427"/>
      <c r="C45" s="6"/>
      <c r="D45" s="239">
        <f>'Plan de acción'!AS28</f>
        <v>0.42857142857142855</v>
      </c>
      <c r="E45" s="242"/>
      <c r="F45" s="239">
        <f>'Plan de acción'!AT28</f>
        <v>0.44642857142857145</v>
      </c>
      <c r="G45" s="242"/>
      <c r="H45" s="239">
        <f>'Plan de acción'!AU28</f>
        <v>0.4642857142857143</v>
      </c>
      <c r="I45" s="242"/>
      <c r="J45" s="239">
        <f>'Plan de acción'!AV28</f>
        <v>0.48214285714285715</v>
      </c>
      <c r="K45" s="243"/>
      <c r="L45" s="239">
        <f>'Plan de acción'!AW28</f>
        <v>0.5</v>
      </c>
      <c r="M45" s="118"/>
    </row>
    <row r="46" spans="1:13">
      <c r="A46" s="452"/>
      <c r="B46" s="427"/>
      <c r="C46" s="6"/>
      <c r="E46" s="7"/>
      <c r="F46" s="7" t="s">
        <v>159</v>
      </c>
      <c r="G46" s="7"/>
      <c r="H46" s="8" t="s">
        <v>160</v>
      </c>
      <c r="I46" s="8"/>
      <c r="J46" s="8" t="s">
        <v>161</v>
      </c>
      <c r="K46" s="7"/>
      <c r="L46" s="7" t="s">
        <v>163</v>
      </c>
      <c r="M46" s="27"/>
    </row>
    <row r="47" spans="1:13">
      <c r="A47" s="452"/>
      <c r="B47" s="427"/>
      <c r="C47" s="6"/>
      <c r="E47" s="10"/>
      <c r="F47" s="121"/>
      <c r="G47" s="10"/>
      <c r="H47" s="121"/>
      <c r="I47" s="10"/>
      <c r="J47" s="121"/>
      <c r="K47" s="10"/>
      <c r="L47" s="121"/>
      <c r="M47" s="118"/>
    </row>
    <row r="48" spans="1:13">
      <c r="A48" s="452"/>
      <c r="B48" s="427"/>
      <c r="C48" s="6"/>
      <c r="D48" s="11" t="s">
        <v>163</v>
      </c>
      <c r="E48" s="117"/>
      <c r="F48" s="11" t="s">
        <v>180</v>
      </c>
      <c r="G48" s="117"/>
      <c r="H48" s="11"/>
      <c r="I48" s="117"/>
      <c r="J48" s="11"/>
      <c r="K48" s="117"/>
      <c r="L48" s="11"/>
      <c r="M48" s="118"/>
    </row>
    <row r="49" spans="1:13">
      <c r="A49" s="452"/>
      <c r="B49" s="427"/>
      <c r="C49" s="6"/>
      <c r="D49" s="121"/>
      <c r="E49" s="10"/>
      <c r="F49" s="456">
        <f>'Plan de acción'!AX28</f>
        <v>0.5</v>
      </c>
      <c r="G49" s="445"/>
      <c r="H49" s="446"/>
      <c r="I49" s="446"/>
      <c r="J49" s="11"/>
      <c r="K49" s="117"/>
      <c r="L49" s="11"/>
      <c r="M49" s="118"/>
    </row>
    <row r="50" spans="1:13">
      <c r="A50" s="452"/>
      <c r="B50" s="427"/>
      <c r="C50" s="6"/>
      <c r="D50" s="11"/>
      <c r="E50" s="117"/>
      <c r="F50" s="11"/>
      <c r="G50" s="117"/>
      <c r="H50" s="11"/>
      <c r="I50" s="117"/>
      <c r="J50" s="11"/>
      <c r="K50" s="117"/>
      <c r="L50" s="11"/>
      <c r="M50" s="118"/>
    </row>
    <row r="51" spans="1:13" ht="18" customHeight="1">
      <c r="A51" s="452"/>
      <c r="B51" s="426" t="s">
        <v>173</v>
      </c>
      <c r="C51" s="56"/>
      <c r="D51" s="56"/>
      <c r="E51" s="56"/>
      <c r="F51" s="56"/>
      <c r="G51" s="56"/>
      <c r="H51" s="56"/>
      <c r="I51" s="56"/>
      <c r="J51" s="56"/>
      <c r="K51" s="56"/>
      <c r="M51" s="65"/>
    </row>
    <row r="52" spans="1:13">
      <c r="A52" s="452"/>
      <c r="B52" s="427"/>
      <c r="D52" s="57" t="s">
        <v>174</v>
      </c>
      <c r="E52" s="58" t="s">
        <v>107</v>
      </c>
      <c r="F52" s="447" t="s">
        <v>181</v>
      </c>
      <c r="G52" s="420"/>
      <c r="H52" s="7"/>
      <c r="I52" s="77" t="s">
        <v>127</v>
      </c>
      <c r="J52" s="59"/>
      <c r="K52" s="59"/>
      <c r="M52" s="65"/>
    </row>
    <row r="53" spans="1:13">
      <c r="A53" s="452"/>
      <c r="B53" s="427"/>
      <c r="D53" s="60"/>
      <c r="E53" s="32" t="s">
        <v>233</v>
      </c>
      <c r="F53" s="447"/>
      <c r="G53" s="421"/>
      <c r="H53" s="38"/>
      <c r="I53" s="422"/>
      <c r="J53" s="422"/>
      <c r="K53" s="61"/>
      <c r="M53" s="65"/>
    </row>
    <row r="54" spans="1:13">
      <c r="A54" s="452"/>
      <c r="B54" s="428"/>
      <c r="C54" s="62"/>
      <c r="D54" s="62"/>
      <c r="E54" s="62"/>
      <c r="F54" s="62"/>
      <c r="G54" s="62"/>
      <c r="H54" s="62"/>
      <c r="I54" s="62"/>
      <c r="J54" s="62"/>
      <c r="K54" s="62"/>
      <c r="M54" s="65"/>
    </row>
    <row r="55" spans="1:13" ht="28.5" customHeight="1">
      <c r="A55" s="452"/>
      <c r="B55" s="69" t="s">
        <v>140</v>
      </c>
      <c r="C55" s="415" t="s">
        <v>296</v>
      </c>
      <c r="D55" s="416"/>
      <c r="E55" s="416"/>
      <c r="F55" s="416"/>
      <c r="G55" s="416"/>
      <c r="H55" s="416"/>
      <c r="I55" s="416"/>
      <c r="J55" s="416"/>
      <c r="K55" s="416"/>
      <c r="L55" s="416"/>
      <c r="M55" s="417"/>
    </row>
    <row r="56" spans="1:13" ht="15.65" customHeight="1">
      <c r="A56" s="452"/>
      <c r="B56" s="69" t="s">
        <v>141</v>
      </c>
      <c r="C56" s="415" t="s">
        <v>206</v>
      </c>
      <c r="D56" s="416"/>
      <c r="E56" s="416"/>
      <c r="F56" s="416"/>
      <c r="G56" s="416"/>
      <c r="H56" s="416"/>
      <c r="I56" s="416"/>
      <c r="J56" s="416"/>
      <c r="K56" s="416"/>
      <c r="L56" s="416"/>
      <c r="M56" s="417"/>
    </row>
    <row r="57" spans="1:13">
      <c r="A57" s="452"/>
      <c r="B57" s="69" t="s">
        <v>142</v>
      </c>
      <c r="C57" s="143" t="s">
        <v>295</v>
      </c>
      <c r="D57" s="13"/>
      <c r="E57" s="13"/>
      <c r="F57" s="13"/>
      <c r="G57" s="13"/>
      <c r="H57" s="13"/>
      <c r="I57" s="13"/>
      <c r="J57" s="13"/>
      <c r="K57" s="13"/>
      <c r="L57" s="13"/>
      <c r="M57" s="14"/>
    </row>
    <row r="58" spans="1:13" ht="31" customHeight="1">
      <c r="A58" s="452"/>
      <c r="B58" s="69" t="s">
        <v>143</v>
      </c>
      <c r="C58" s="415">
        <v>2019</v>
      </c>
      <c r="D58" s="416"/>
      <c r="E58" s="416"/>
      <c r="F58" s="416"/>
      <c r="G58" s="416"/>
      <c r="H58" s="416"/>
      <c r="I58" s="416"/>
      <c r="J58" s="416"/>
      <c r="K58" s="416"/>
      <c r="L58" s="416"/>
      <c r="M58" s="417"/>
    </row>
    <row r="59" spans="1:13" ht="15.75" customHeight="1">
      <c r="A59" s="435" t="s">
        <v>185</v>
      </c>
      <c r="B59" s="70" t="s">
        <v>144</v>
      </c>
      <c r="C59" s="438" t="s">
        <v>242</v>
      </c>
      <c r="D59" s="438"/>
      <c r="E59" s="438"/>
      <c r="F59" s="438"/>
      <c r="G59" s="438"/>
      <c r="H59" s="438"/>
      <c r="I59" s="438"/>
      <c r="J59" s="438"/>
      <c r="K59" s="438"/>
      <c r="L59" s="438"/>
      <c r="M59" s="439"/>
    </row>
    <row r="60" spans="1:13">
      <c r="A60" s="436"/>
      <c r="B60" s="70" t="s">
        <v>145</v>
      </c>
      <c r="C60" s="438" t="s">
        <v>219</v>
      </c>
      <c r="D60" s="438"/>
      <c r="E60" s="438"/>
      <c r="F60" s="438"/>
      <c r="G60" s="438"/>
      <c r="H60" s="438"/>
      <c r="I60" s="438"/>
      <c r="J60" s="438"/>
      <c r="K60" s="438"/>
      <c r="L60" s="438"/>
      <c r="M60" s="439"/>
    </row>
    <row r="61" spans="1:13">
      <c r="A61" s="436"/>
      <c r="B61" s="70" t="s">
        <v>146</v>
      </c>
      <c r="C61" s="438" t="s">
        <v>41</v>
      </c>
      <c r="D61" s="438"/>
      <c r="E61" s="438"/>
      <c r="F61" s="438"/>
      <c r="G61" s="438"/>
      <c r="H61" s="438"/>
      <c r="I61" s="438"/>
      <c r="J61" s="438"/>
      <c r="K61" s="438"/>
      <c r="L61" s="438"/>
      <c r="M61" s="439"/>
    </row>
    <row r="62" spans="1:13" ht="15.75" customHeight="1">
      <c r="A62" s="436"/>
      <c r="B62" s="71" t="s">
        <v>147</v>
      </c>
      <c r="C62" s="438" t="s">
        <v>206</v>
      </c>
      <c r="D62" s="438"/>
      <c r="E62" s="438"/>
      <c r="F62" s="438"/>
      <c r="G62" s="438"/>
      <c r="H62" s="438"/>
      <c r="I62" s="438"/>
      <c r="J62" s="438"/>
      <c r="K62" s="438"/>
      <c r="L62" s="438"/>
      <c r="M62" s="439"/>
    </row>
    <row r="63" spans="1:13" ht="15.75" customHeight="1">
      <c r="A63" s="436"/>
      <c r="B63" s="70" t="s">
        <v>148</v>
      </c>
      <c r="C63" s="440" t="s">
        <v>208</v>
      </c>
      <c r="D63" s="438"/>
      <c r="E63" s="438"/>
      <c r="F63" s="438"/>
      <c r="G63" s="438"/>
      <c r="H63" s="438"/>
      <c r="I63" s="438"/>
      <c r="J63" s="438"/>
      <c r="K63" s="438"/>
      <c r="L63" s="438"/>
      <c r="M63" s="439"/>
    </row>
    <row r="64" spans="1:13" ht="16" thickBot="1">
      <c r="A64" s="437"/>
      <c r="B64" s="70" t="s">
        <v>149</v>
      </c>
      <c r="C64" s="438" t="s">
        <v>216</v>
      </c>
      <c r="D64" s="438"/>
      <c r="E64" s="438"/>
      <c r="F64" s="438"/>
      <c r="G64" s="438"/>
      <c r="H64" s="438"/>
      <c r="I64" s="438"/>
      <c r="J64" s="438"/>
      <c r="K64" s="438"/>
      <c r="L64" s="438"/>
      <c r="M64" s="439"/>
    </row>
    <row r="65" spans="1:13" ht="15.75" customHeight="1">
      <c r="A65" s="435" t="s">
        <v>191</v>
      </c>
      <c r="B65" s="72" t="s">
        <v>177</v>
      </c>
      <c r="C65" s="438" t="s">
        <v>1499</v>
      </c>
      <c r="D65" s="438"/>
      <c r="E65" s="438"/>
      <c r="F65" s="438"/>
      <c r="G65" s="438"/>
      <c r="H65" s="438"/>
      <c r="I65" s="438"/>
      <c r="J65" s="438"/>
      <c r="K65" s="438"/>
      <c r="L65" s="438"/>
      <c r="M65" s="439"/>
    </row>
    <row r="66" spans="1:13" ht="30" customHeight="1">
      <c r="A66" s="436"/>
      <c r="B66" s="72" t="s">
        <v>178</v>
      </c>
      <c r="C66" s="438" t="s">
        <v>576</v>
      </c>
      <c r="D66" s="438"/>
      <c r="E66" s="438"/>
      <c r="F66" s="438"/>
      <c r="G66" s="438"/>
      <c r="H66" s="438"/>
      <c r="I66" s="438"/>
      <c r="J66" s="438"/>
      <c r="K66" s="438"/>
      <c r="L66" s="438"/>
      <c r="M66" s="439"/>
    </row>
    <row r="67" spans="1:13" ht="30" customHeight="1" thickBot="1">
      <c r="A67" s="436"/>
      <c r="B67" s="73" t="s">
        <v>6</v>
      </c>
      <c r="C67" s="438" t="s">
        <v>265</v>
      </c>
      <c r="D67" s="438"/>
      <c r="E67" s="438"/>
      <c r="F67" s="438"/>
      <c r="G67" s="438"/>
      <c r="H67" s="438"/>
      <c r="I67" s="438"/>
      <c r="J67" s="438"/>
      <c r="K67" s="438"/>
      <c r="L67" s="438"/>
      <c r="M67" s="439"/>
    </row>
    <row r="68" spans="1:13" ht="16" thickBot="1">
      <c r="A68" s="87" t="s">
        <v>150</v>
      </c>
      <c r="B68" s="74"/>
      <c r="C68" s="448" t="s">
        <v>151</v>
      </c>
      <c r="D68" s="449"/>
      <c r="E68" s="449"/>
      <c r="F68" s="449"/>
      <c r="G68" s="449"/>
      <c r="H68" s="449"/>
      <c r="I68" s="449"/>
      <c r="J68" s="449"/>
      <c r="K68" s="449"/>
      <c r="L68" s="449"/>
      <c r="M68" s="450"/>
    </row>
  </sheetData>
  <mergeCells count="75">
    <mergeCell ref="C68:M68"/>
    <mergeCell ref="A22:A58"/>
    <mergeCell ref="C23:M23"/>
    <mergeCell ref="A65:A67"/>
    <mergeCell ref="C65:M65"/>
    <mergeCell ref="C66:M66"/>
    <mergeCell ref="C67:M67"/>
    <mergeCell ref="G52:G53"/>
    <mergeCell ref="I53:J53"/>
    <mergeCell ref="C55:M55"/>
    <mergeCell ref="C56:M56"/>
    <mergeCell ref="C58:M58"/>
    <mergeCell ref="A59:A64"/>
    <mergeCell ref="C59:M59"/>
    <mergeCell ref="C60:M60"/>
    <mergeCell ref="C61:M61"/>
    <mergeCell ref="C19:M19"/>
    <mergeCell ref="C20:M20"/>
    <mergeCell ref="B31:B34"/>
    <mergeCell ref="J36:L36"/>
    <mergeCell ref="B38:B40"/>
    <mergeCell ref="B24:B30"/>
    <mergeCell ref="C62:M62"/>
    <mergeCell ref="C63:M63"/>
    <mergeCell ref="C64:M64"/>
    <mergeCell ref="B51:B54"/>
    <mergeCell ref="B41:B50"/>
    <mergeCell ref="F49:G49"/>
    <mergeCell ref="H49:I49"/>
    <mergeCell ref="F52:F53"/>
    <mergeCell ref="C17:D17"/>
    <mergeCell ref="F17:G17"/>
    <mergeCell ref="I17:J17"/>
    <mergeCell ref="L17:M17"/>
    <mergeCell ref="C18:D18"/>
    <mergeCell ref="F18:G18"/>
    <mergeCell ref="I18:J18"/>
    <mergeCell ref="L18:M18"/>
    <mergeCell ref="C15:D15"/>
    <mergeCell ref="F15:G15"/>
    <mergeCell ref="I15:J15"/>
    <mergeCell ref="L15:M15"/>
    <mergeCell ref="C16:D16"/>
    <mergeCell ref="F16:G16"/>
    <mergeCell ref="I16:J16"/>
    <mergeCell ref="L16:M16"/>
    <mergeCell ref="C13:D13"/>
    <mergeCell ref="F13:G13"/>
    <mergeCell ref="I13:J13"/>
    <mergeCell ref="L13:M13"/>
    <mergeCell ref="C14:D14"/>
    <mergeCell ref="F14:G14"/>
    <mergeCell ref="I14:J14"/>
    <mergeCell ref="L14:M14"/>
    <mergeCell ref="L11:M11"/>
    <mergeCell ref="C12:D12"/>
    <mergeCell ref="F12:G12"/>
    <mergeCell ref="I12:J12"/>
    <mergeCell ref="L12:M12"/>
    <mergeCell ref="F4:G4"/>
    <mergeCell ref="A2:A21"/>
    <mergeCell ref="C2:M2"/>
    <mergeCell ref="C3:M3"/>
    <mergeCell ref="B8:B10"/>
    <mergeCell ref="C9:D9"/>
    <mergeCell ref="F9:G9"/>
    <mergeCell ref="I9:J9"/>
    <mergeCell ref="L9:M9"/>
    <mergeCell ref="C10:D10"/>
    <mergeCell ref="F10:G10"/>
    <mergeCell ref="I10:J10"/>
    <mergeCell ref="L10:M10"/>
    <mergeCell ref="C11:D11"/>
    <mergeCell ref="F11:G11"/>
    <mergeCell ref="I11:J11"/>
  </mergeCells>
  <dataValidations count="6">
    <dataValidation allowBlank="1" showInputMessage="1" showErrorMessage="1" prompt="Seleccione de la lista desplegable" sqref="H7 B7 B4"/>
    <dataValidation allowBlank="1" showInputMessage="1" showErrorMessage="1" prompt="Selecciones de la lista desplegable" sqref="B22"/>
    <dataValidation allowBlank="1" showInputMessage="1" showErrorMessage="1" prompt="Incluir una ficha por cada indicador, ya sea de producto o de resultado" sqref="B1"/>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la meta ODS a que le apunta el indicador de producto. Seleccione de la lista desplegable." sqref="E21"/>
    <dataValidation allowBlank="1" showInputMessage="1" showErrorMessage="1" prompt="Identifique el ODS a que le apunta el indicador de producto. Seleccione de la lista desplegable._x000a_" sqref="B21"/>
  </dataValidations>
  <hyperlinks>
    <hyperlink ref="C63"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tint="0.39997558519241921"/>
  </sheetPr>
  <dimension ref="A1:M73"/>
  <sheetViews>
    <sheetView topLeftCell="A18" zoomScale="80" zoomScaleNormal="80" workbookViewId="0">
      <selection activeCell="F28" sqref="F28"/>
    </sheetView>
  </sheetViews>
  <sheetFormatPr baseColWidth="10" defaultColWidth="11.453125" defaultRowHeight="15.5"/>
  <cols>
    <col min="1" max="1" width="25.1796875" style="12" customWidth="1"/>
    <col min="2" max="2" width="39.1796875" style="63" customWidth="1"/>
    <col min="3" max="3" width="16.81640625" style="12" customWidth="1"/>
    <col min="4" max="16384" width="11.453125" style="12"/>
  </cols>
  <sheetData>
    <row r="1" spans="1:13" ht="16" thickBot="1">
      <c r="A1" s="86"/>
      <c r="B1" s="88" t="s">
        <v>301</v>
      </c>
      <c r="C1" s="89"/>
      <c r="D1" s="89"/>
      <c r="E1" s="89"/>
      <c r="F1" s="89"/>
      <c r="G1" s="89"/>
      <c r="H1" s="89"/>
      <c r="I1" s="89"/>
      <c r="J1" s="89"/>
      <c r="K1" s="89"/>
      <c r="L1" s="89"/>
      <c r="M1" s="90"/>
    </row>
    <row r="2" spans="1:13" ht="22" customHeight="1">
      <c r="A2" s="457" t="s">
        <v>152</v>
      </c>
      <c r="B2" s="68" t="s">
        <v>113</v>
      </c>
      <c r="C2" s="432" t="str">
        <f>'Plan de acción'!AB29</f>
        <v>Entidades que adoptan e implementan el manual de servicio a la ciudadanía, con enfoque diferencial, vigente</v>
      </c>
      <c r="D2" s="433"/>
      <c r="E2" s="433"/>
      <c r="F2" s="433"/>
      <c r="G2" s="433"/>
      <c r="H2" s="433"/>
      <c r="I2" s="433"/>
      <c r="J2" s="433"/>
      <c r="K2" s="433"/>
      <c r="L2" s="433"/>
      <c r="M2" s="434"/>
    </row>
    <row r="3" spans="1:13" ht="46.5" customHeight="1">
      <c r="A3" s="458"/>
      <c r="B3" s="69" t="s">
        <v>231</v>
      </c>
      <c r="C3" s="460" t="str">
        <f>C25</f>
        <v>El indicador mide el número de entidades que establecen el compromiso de adoptar e implementar el manual de servicio a la ciudadanía vigente expedido por la Secretaría General, con incorporación de enfoque diferencial. Este producto se construyó y validó en un proceso participativo con líderes del servicio en la Red CADE y jefes o profesionales de áreas de servicio a la ciudadanía de varias entidades. Una vez efectuada esta etapa, la Subsecretaría de Servicio a la Ciudadanía envió a las entidades distritales el formato de matriz de plan de acción de CONPES D.C., con este producto, para definir los compromisos concretos. Es importante notar que este fue un proceso participativo, en el que cada entidad definió aquellas actividades a las que podían comprometerse conforme a su presupuesto y su capacidad de obra. Así, entre todas las entidades distritales, un total de 29 se comprometieron a participar en la ejecución de este producto.
Nota: *En el 2021 se deberá evaluar la continuidad de los productos de la Alta Consejería para los Derechos de las Víctimas, la Paz y la Reconciliación en el plan de acción de la PPDSC, teniendo en cuenta la legislación vigente
Todas las entidades corresponsables contribuyen directamente al producto y deben reportar sus avances a las Secretaría General de la Alcaldía Mayor de Bogotá, entidad que consolidará la información en un solo indicador. El compromiso individual de cada entidad se puede verificar en la pestaña "compromisos de entidades" en este documento</v>
      </c>
      <c r="D3" s="461"/>
      <c r="E3" s="461"/>
      <c r="F3" s="461"/>
      <c r="G3" s="461"/>
      <c r="H3" s="461"/>
      <c r="I3" s="461"/>
      <c r="J3" s="461"/>
      <c r="K3" s="461"/>
      <c r="L3" s="461"/>
      <c r="M3" s="462"/>
    </row>
    <row r="4" spans="1:13">
      <c r="A4" s="458"/>
      <c r="B4" s="282" t="s">
        <v>105</v>
      </c>
      <c r="C4" s="123" t="s">
        <v>107</v>
      </c>
      <c r="D4" s="15"/>
      <c r="E4" s="15"/>
      <c r="F4" s="411" t="s">
        <v>1759</v>
      </c>
      <c r="G4" s="412"/>
      <c r="H4" s="299"/>
      <c r="I4" s="15"/>
      <c r="J4" s="15"/>
      <c r="K4" s="15"/>
      <c r="L4" s="15"/>
      <c r="M4" s="16"/>
    </row>
    <row r="5" spans="1:13">
      <c r="A5" s="458"/>
      <c r="B5" s="78" t="s">
        <v>193</v>
      </c>
      <c r="C5" s="17"/>
      <c r="D5" s="17"/>
      <c r="E5" s="17"/>
      <c r="F5" s="17"/>
      <c r="G5" s="17"/>
      <c r="H5" s="17"/>
      <c r="I5" s="17"/>
      <c r="J5" s="17"/>
      <c r="K5" s="17"/>
      <c r="L5" s="17"/>
      <c r="M5" s="18"/>
    </row>
    <row r="6" spans="1:13">
      <c r="A6" s="458"/>
      <c r="B6" s="120" t="s">
        <v>179</v>
      </c>
      <c r="C6" s="17"/>
      <c r="D6" s="17"/>
      <c r="E6" s="17"/>
      <c r="F6" s="17"/>
      <c r="G6" s="17"/>
      <c r="H6" s="17"/>
      <c r="I6" s="17"/>
      <c r="J6" s="17"/>
      <c r="K6" s="17"/>
      <c r="L6" s="17"/>
      <c r="M6" s="18"/>
    </row>
    <row r="7" spans="1:13">
      <c r="A7" s="458"/>
      <c r="B7" s="69" t="s">
        <v>154</v>
      </c>
      <c r="C7" s="124" t="s">
        <v>215</v>
      </c>
      <c r="D7" s="19"/>
      <c r="E7" s="19"/>
      <c r="F7" s="19"/>
      <c r="G7" s="20"/>
      <c r="H7" s="21" t="s">
        <v>6</v>
      </c>
      <c r="I7" s="125" t="s">
        <v>41</v>
      </c>
      <c r="J7" s="19"/>
      <c r="K7" s="19"/>
      <c r="L7" s="19"/>
      <c r="M7" s="22"/>
    </row>
    <row r="8" spans="1:13">
      <c r="A8" s="458"/>
      <c r="B8" s="426" t="s">
        <v>175</v>
      </c>
      <c r="C8" s="96"/>
      <c r="D8" s="82"/>
      <c r="E8" s="82"/>
      <c r="F8" s="82"/>
      <c r="G8" s="82"/>
      <c r="H8" s="82"/>
      <c r="I8" s="82"/>
      <c r="J8" s="82"/>
      <c r="K8" s="82"/>
      <c r="L8" s="83"/>
      <c r="M8" s="84"/>
    </row>
    <row r="9" spans="1:13">
      <c r="A9" s="458"/>
      <c r="B9" s="427"/>
      <c r="C9" s="414" t="s">
        <v>41</v>
      </c>
      <c r="D9" s="414"/>
      <c r="E9" s="23"/>
      <c r="F9" s="414" t="s">
        <v>44</v>
      </c>
      <c r="G9" s="414"/>
      <c r="H9" s="23"/>
      <c r="I9" s="414" t="s">
        <v>267</v>
      </c>
      <c r="J9" s="414"/>
      <c r="K9" s="23"/>
      <c r="L9" s="414" t="s">
        <v>273</v>
      </c>
      <c r="M9" s="414"/>
    </row>
    <row r="10" spans="1:13">
      <c r="A10" s="458"/>
      <c r="B10" s="428"/>
      <c r="C10" s="413" t="s">
        <v>176</v>
      </c>
      <c r="D10" s="413"/>
      <c r="E10" s="23"/>
      <c r="F10" s="413" t="s">
        <v>176</v>
      </c>
      <c r="G10" s="413"/>
      <c r="H10" s="23"/>
      <c r="I10" s="413" t="s">
        <v>176</v>
      </c>
      <c r="J10" s="413"/>
      <c r="K10" s="23"/>
      <c r="L10" s="413" t="s">
        <v>176</v>
      </c>
      <c r="M10" s="413"/>
    </row>
    <row r="11" spans="1:13">
      <c r="A11" s="458"/>
      <c r="B11" s="120"/>
      <c r="C11" s="414" t="s">
        <v>274</v>
      </c>
      <c r="D11" s="414"/>
      <c r="E11" s="23"/>
      <c r="F11" s="414" t="s">
        <v>269</v>
      </c>
      <c r="G11" s="414"/>
      <c r="H11" s="23"/>
      <c r="I11" s="414" t="s">
        <v>275</v>
      </c>
      <c r="J11" s="414"/>
      <c r="K11" s="23"/>
      <c r="L11" s="414" t="s">
        <v>272</v>
      </c>
      <c r="M11" s="414"/>
    </row>
    <row r="12" spans="1:13">
      <c r="A12" s="458"/>
      <c r="B12" s="120"/>
      <c r="C12" s="413" t="s">
        <v>176</v>
      </c>
      <c r="D12" s="413"/>
      <c r="E12" s="23"/>
      <c r="F12" s="413" t="s">
        <v>176</v>
      </c>
      <c r="G12" s="413"/>
      <c r="H12" s="23"/>
      <c r="I12" s="413" t="s">
        <v>176</v>
      </c>
      <c r="J12" s="413"/>
      <c r="K12" s="23"/>
      <c r="L12" s="413" t="s">
        <v>176</v>
      </c>
      <c r="M12" s="413"/>
    </row>
    <row r="13" spans="1:13">
      <c r="A13" s="458"/>
      <c r="B13" s="120"/>
      <c r="C13" s="414" t="s">
        <v>276</v>
      </c>
      <c r="D13" s="414"/>
      <c r="E13" s="23"/>
      <c r="F13" s="414" t="s">
        <v>271</v>
      </c>
      <c r="G13" s="414"/>
      <c r="H13" s="23"/>
      <c r="I13" s="414" t="s">
        <v>268</v>
      </c>
      <c r="J13" s="414"/>
      <c r="K13" s="23"/>
      <c r="L13" s="414" t="s">
        <v>270</v>
      </c>
      <c r="M13" s="414"/>
    </row>
    <row r="14" spans="1:13">
      <c r="A14" s="458"/>
      <c r="B14" s="120"/>
      <c r="C14" s="413" t="s">
        <v>176</v>
      </c>
      <c r="D14" s="413"/>
      <c r="E14" s="23"/>
      <c r="F14" s="413" t="s">
        <v>176</v>
      </c>
      <c r="G14" s="413"/>
      <c r="H14" s="23"/>
      <c r="I14" s="413" t="s">
        <v>176</v>
      </c>
      <c r="J14" s="413"/>
      <c r="K14" s="23"/>
      <c r="L14" s="413" t="s">
        <v>176</v>
      </c>
      <c r="M14" s="413"/>
    </row>
    <row r="15" spans="1:13">
      <c r="A15" s="458"/>
      <c r="B15" s="120"/>
      <c r="C15" s="414" t="s">
        <v>48</v>
      </c>
      <c r="D15" s="414"/>
      <c r="E15" s="23"/>
      <c r="F15" s="414" t="s">
        <v>51</v>
      </c>
      <c r="G15" s="414"/>
      <c r="H15" s="23"/>
      <c r="I15" s="414" t="s">
        <v>277</v>
      </c>
      <c r="J15" s="414"/>
      <c r="K15" s="23"/>
      <c r="L15" s="414" t="s">
        <v>278</v>
      </c>
      <c r="M15" s="414"/>
    </row>
    <row r="16" spans="1:13">
      <c r="A16" s="458"/>
      <c r="B16" s="120"/>
      <c r="C16" s="413" t="s">
        <v>176</v>
      </c>
      <c r="D16" s="413"/>
      <c r="E16" s="23"/>
      <c r="F16" s="413" t="s">
        <v>176</v>
      </c>
      <c r="G16" s="413"/>
      <c r="H16" s="23"/>
      <c r="I16" s="413" t="s">
        <v>176</v>
      </c>
      <c r="J16" s="413"/>
      <c r="K16" s="23"/>
      <c r="L16" s="413" t="s">
        <v>176</v>
      </c>
      <c r="M16" s="413"/>
    </row>
    <row r="17" spans="1:13">
      <c r="A17" s="458"/>
      <c r="B17" s="120"/>
      <c r="C17" s="414" t="s">
        <v>279</v>
      </c>
      <c r="D17" s="414"/>
      <c r="E17" s="23"/>
      <c r="F17" s="414" t="s">
        <v>280</v>
      </c>
      <c r="G17" s="414"/>
      <c r="H17" s="23"/>
      <c r="I17" s="414" t="s">
        <v>281</v>
      </c>
      <c r="J17" s="414"/>
      <c r="K17" s="23"/>
      <c r="L17" s="414" t="s">
        <v>282</v>
      </c>
      <c r="M17" s="414"/>
    </row>
    <row r="18" spans="1:13">
      <c r="A18" s="458"/>
      <c r="B18" s="120"/>
      <c r="C18" s="413" t="s">
        <v>176</v>
      </c>
      <c r="D18" s="413"/>
      <c r="E18" s="23"/>
      <c r="F18" s="413" t="s">
        <v>176</v>
      </c>
      <c r="G18" s="413"/>
      <c r="H18" s="23"/>
      <c r="I18" s="413" t="s">
        <v>176</v>
      </c>
      <c r="J18" s="413"/>
      <c r="K18" s="23"/>
      <c r="L18" s="413" t="s">
        <v>176</v>
      </c>
      <c r="M18" s="413"/>
    </row>
    <row r="19" spans="1:13">
      <c r="A19" s="458"/>
      <c r="B19" s="120"/>
      <c r="C19" s="414" t="s">
        <v>283</v>
      </c>
      <c r="D19" s="414"/>
      <c r="E19" s="23"/>
      <c r="F19" s="414" t="s">
        <v>284</v>
      </c>
      <c r="G19" s="414"/>
      <c r="H19" s="23"/>
      <c r="I19" s="414" t="s">
        <v>285</v>
      </c>
      <c r="J19" s="414"/>
      <c r="K19" s="23"/>
      <c r="L19" s="414" t="s">
        <v>286</v>
      </c>
      <c r="M19" s="414"/>
    </row>
    <row r="20" spans="1:13">
      <c r="A20" s="458"/>
      <c r="B20" s="120"/>
      <c r="C20" s="413" t="s">
        <v>176</v>
      </c>
      <c r="D20" s="413"/>
      <c r="E20" s="23"/>
      <c r="F20" s="413" t="s">
        <v>176</v>
      </c>
      <c r="G20" s="413"/>
      <c r="H20" s="23"/>
      <c r="I20" s="413" t="s">
        <v>176</v>
      </c>
      <c r="J20" s="413"/>
      <c r="K20" s="23"/>
      <c r="L20" s="413" t="s">
        <v>176</v>
      </c>
      <c r="M20" s="413"/>
    </row>
    <row r="21" spans="1:13">
      <c r="A21" s="458"/>
      <c r="B21" s="120"/>
      <c r="C21" s="414" t="s">
        <v>287</v>
      </c>
      <c r="D21" s="414"/>
      <c r="E21" s="23"/>
      <c r="F21" s="414" t="s">
        <v>288</v>
      </c>
      <c r="G21" s="414"/>
      <c r="H21" s="23"/>
      <c r="I21" s="414" t="s">
        <v>289</v>
      </c>
      <c r="J21" s="414"/>
      <c r="K21" s="23"/>
      <c r="L21" s="414" t="s">
        <v>290</v>
      </c>
      <c r="M21" s="414"/>
    </row>
    <row r="22" spans="1:13">
      <c r="A22" s="458"/>
      <c r="B22" s="120"/>
      <c r="C22" s="413" t="s">
        <v>176</v>
      </c>
      <c r="D22" s="413"/>
      <c r="E22" s="23"/>
      <c r="F22" s="413" t="s">
        <v>176</v>
      </c>
      <c r="G22" s="413"/>
      <c r="H22" s="23"/>
      <c r="I22" s="413" t="s">
        <v>176</v>
      </c>
      <c r="J22" s="413"/>
      <c r="K22" s="23"/>
      <c r="L22" s="413" t="s">
        <v>176</v>
      </c>
      <c r="M22" s="413"/>
    </row>
    <row r="23" spans="1:13">
      <c r="A23" s="458"/>
      <c r="B23" s="120"/>
      <c r="C23" s="414" t="s">
        <v>291</v>
      </c>
      <c r="D23" s="414"/>
      <c r="E23" s="23"/>
      <c r="F23" s="23"/>
      <c r="G23" s="23"/>
      <c r="H23" s="23"/>
      <c r="I23" s="23"/>
      <c r="J23" s="23"/>
      <c r="K23" s="23"/>
      <c r="L23" s="23"/>
      <c r="M23" s="23"/>
    </row>
    <row r="24" spans="1:13">
      <c r="A24" s="458"/>
      <c r="B24" s="120"/>
      <c r="C24" s="413" t="s">
        <v>176</v>
      </c>
      <c r="D24" s="413"/>
      <c r="E24" s="23"/>
      <c r="F24" s="23"/>
      <c r="G24" s="23"/>
      <c r="H24" s="23"/>
      <c r="I24" s="23"/>
      <c r="J24" s="23"/>
      <c r="K24" s="23"/>
      <c r="L24" s="23"/>
      <c r="M24" s="23"/>
    </row>
    <row r="25" spans="1:13" ht="64.5" customHeight="1">
      <c r="A25" s="458"/>
      <c r="B25" s="69" t="s">
        <v>230</v>
      </c>
      <c r="C25" s="415" t="s">
        <v>1765</v>
      </c>
      <c r="D25" s="416"/>
      <c r="E25" s="416"/>
      <c r="F25" s="416"/>
      <c r="G25" s="416"/>
      <c r="H25" s="416"/>
      <c r="I25" s="416"/>
      <c r="J25" s="416"/>
      <c r="K25" s="416"/>
      <c r="L25" s="416"/>
      <c r="M25" s="417"/>
    </row>
    <row r="26" spans="1:13" ht="75.650000000000006" customHeight="1">
      <c r="A26" s="458"/>
      <c r="B26" s="69" t="s">
        <v>229</v>
      </c>
      <c r="C26" s="415" t="s">
        <v>1411</v>
      </c>
      <c r="D26" s="416"/>
      <c r="E26" s="416"/>
      <c r="F26" s="416"/>
      <c r="G26" s="416"/>
      <c r="H26" s="416"/>
      <c r="I26" s="416"/>
      <c r="J26" s="416"/>
      <c r="K26" s="416"/>
      <c r="L26" s="416"/>
      <c r="M26" s="417"/>
    </row>
    <row r="27" spans="1:13" ht="58.5" customHeight="1">
      <c r="A27" s="459"/>
      <c r="B27" s="302" t="s">
        <v>1763</v>
      </c>
      <c r="C27" s="304" t="str">
        <f>'Plan de acción'!AD29</f>
        <v>5. Igualdad de género
10. Reducción de las desigualdades</v>
      </c>
      <c r="D27" s="37"/>
      <c r="E27" s="306" t="s">
        <v>1535</v>
      </c>
      <c r="F27" s="37" t="str">
        <f>'Plan de acción'!AE29</f>
        <v>5.1  Poner fin a todas las formas de discriminación contra todas las mujeres y las niñas en todo el mundo
10.2 De aquí a 2030, potenciar y promover la inclusión social, económica y política de todas las personas, independientemente de su edad, sexo, discapacidad, raza, etnia, origen, religión o situación económica u otra condición</v>
      </c>
      <c r="G27" s="37"/>
      <c r="H27" s="37"/>
      <c r="I27" s="37"/>
      <c r="J27" s="37"/>
      <c r="K27" s="37"/>
      <c r="L27" s="37"/>
      <c r="M27" s="305"/>
    </row>
    <row r="28" spans="1:13">
      <c r="A28" s="451" t="s">
        <v>114</v>
      </c>
      <c r="B28" s="69" t="s">
        <v>1613</v>
      </c>
      <c r="C28" s="124" t="str">
        <f>'Plan de acción'!AF29</f>
        <v>Derechos Humanos;
Género;
Poblacional;
Diferencial;
Ambiental</v>
      </c>
      <c r="D28" s="80"/>
      <c r="E28" s="80"/>
      <c r="F28" s="80"/>
      <c r="G28" s="80"/>
      <c r="H28" s="80"/>
      <c r="I28" s="80"/>
      <c r="J28" s="80"/>
      <c r="K28" s="80"/>
      <c r="M28" s="65"/>
    </row>
    <row r="29" spans="1:13" ht="49" customHeight="1">
      <c r="A29" s="452"/>
      <c r="B29" s="69" t="s">
        <v>115</v>
      </c>
      <c r="C29" s="453" t="str">
        <f>'Plan de acción'!AC29</f>
        <v>Sumatoria de entidades distritales que adoptan e implementan el Manual de Servicio a la Ciudadanía vigente expedido por la Secretaría General</v>
      </c>
      <c r="D29" s="454"/>
      <c r="E29" s="454"/>
      <c r="F29" s="454"/>
      <c r="G29" s="454"/>
      <c r="H29" s="454"/>
      <c r="I29" s="454"/>
      <c r="J29" s="454"/>
      <c r="K29" s="454"/>
      <c r="L29" s="454"/>
      <c r="M29" s="455"/>
    </row>
    <row r="30" spans="1:13" ht="8.25" customHeight="1">
      <c r="A30" s="452"/>
      <c r="B30" s="426" t="s">
        <v>116</v>
      </c>
      <c r="C30" s="66"/>
      <c r="D30" s="24"/>
      <c r="E30" s="24"/>
      <c r="F30" s="24"/>
      <c r="G30" s="24"/>
      <c r="H30" s="24"/>
      <c r="I30" s="24"/>
      <c r="J30" s="24"/>
      <c r="K30" s="24"/>
      <c r="L30" s="24"/>
      <c r="M30" s="25"/>
    </row>
    <row r="31" spans="1:13" ht="9" customHeight="1">
      <c r="A31" s="452"/>
      <c r="B31" s="427"/>
      <c r="C31" s="64"/>
      <c r="D31" s="26"/>
      <c r="E31" s="5"/>
      <c r="F31" s="26"/>
      <c r="G31" s="5"/>
      <c r="H31" s="26"/>
      <c r="I31" s="5"/>
      <c r="J31" s="26"/>
      <c r="K31" s="5"/>
      <c r="L31" s="5"/>
      <c r="M31" s="27"/>
    </row>
    <row r="32" spans="1:13">
      <c r="A32" s="452"/>
      <c r="B32" s="427"/>
      <c r="C32" s="29" t="s">
        <v>117</v>
      </c>
      <c r="D32" s="28"/>
      <c r="E32" s="29" t="s">
        <v>118</v>
      </c>
      <c r="F32" s="28"/>
      <c r="G32" s="29" t="s">
        <v>119</v>
      </c>
      <c r="H32" s="28"/>
      <c r="I32" s="29" t="s">
        <v>155</v>
      </c>
      <c r="J32" s="28"/>
      <c r="K32" s="29" t="s">
        <v>120</v>
      </c>
      <c r="L32" s="30"/>
      <c r="M32" s="31"/>
    </row>
    <row r="33" spans="1:13">
      <c r="A33" s="452"/>
      <c r="B33" s="427"/>
      <c r="C33" s="29" t="s">
        <v>121</v>
      </c>
      <c r="D33" s="32"/>
      <c r="E33" s="29" t="s">
        <v>122</v>
      </c>
      <c r="F33" s="33"/>
      <c r="G33" s="29" t="s">
        <v>123</v>
      </c>
      <c r="H33" s="33"/>
      <c r="I33" s="29" t="s">
        <v>124</v>
      </c>
      <c r="J33" s="33"/>
      <c r="K33" s="29" t="s">
        <v>125</v>
      </c>
      <c r="L33" s="30"/>
      <c r="M33" s="31"/>
    </row>
    <row r="34" spans="1:13">
      <c r="A34" s="452"/>
      <c r="B34" s="427"/>
      <c r="C34" s="29" t="s">
        <v>126</v>
      </c>
      <c r="D34" s="33" t="s">
        <v>233</v>
      </c>
      <c r="E34" s="29" t="s">
        <v>127</v>
      </c>
      <c r="F34" s="9" t="s">
        <v>293</v>
      </c>
      <c r="G34" s="9"/>
      <c r="H34" s="9"/>
      <c r="I34" s="9"/>
      <c r="J34" s="9"/>
      <c r="K34" s="9"/>
      <c r="L34" s="9"/>
      <c r="M34" s="34"/>
    </row>
    <row r="35" spans="1:13" ht="9.75" customHeight="1">
      <c r="A35" s="452"/>
      <c r="B35" s="428"/>
      <c r="C35" s="35"/>
      <c r="D35" s="35"/>
      <c r="E35" s="35"/>
      <c r="F35" s="35"/>
      <c r="G35" s="35"/>
      <c r="H35" s="35"/>
      <c r="I35" s="35"/>
      <c r="J35" s="35"/>
      <c r="K35" s="35"/>
      <c r="L35" s="35"/>
      <c r="M35" s="36"/>
    </row>
    <row r="36" spans="1:13">
      <c r="A36" s="452"/>
      <c r="B36" s="426" t="s">
        <v>164</v>
      </c>
      <c r="C36" s="37"/>
      <c r="D36" s="37"/>
      <c r="E36" s="37"/>
      <c r="F36" s="37"/>
      <c r="G36" s="37"/>
      <c r="H36" s="37"/>
      <c r="I36" s="37"/>
      <c r="J36" s="37"/>
      <c r="K36" s="37"/>
      <c r="M36" s="65"/>
    </row>
    <row r="37" spans="1:13">
      <c r="A37" s="452"/>
      <c r="B37" s="427"/>
      <c r="C37" s="29" t="s">
        <v>165</v>
      </c>
      <c r="D37" s="33"/>
      <c r="E37" s="38"/>
      <c r="F37" s="29" t="s">
        <v>166</v>
      </c>
      <c r="G37" s="32"/>
      <c r="H37" s="38"/>
      <c r="I37" s="29" t="s">
        <v>167</v>
      </c>
      <c r="J37" s="32"/>
      <c r="K37" s="38"/>
      <c r="M37" s="65"/>
    </row>
    <row r="38" spans="1:13">
      <c r="A38" s="452"/>
      <c r="B38" s="427"/>
      <c r="C38" s="29" t="s">
        <v>168</v>
      </c>
      <c r="D38" s="39"/>
      <c r="E38" s="40"/>
      <c r="F38" s="29" t="s">
        <v>169</v>
      </c>
      <c r="G38" s="33" t="s">
        <v>233</v>
      </c>
      <c r="H38" s="41"/>
      <c r="I38" s="42"/>
      <c r="J38" s="41"/>
      <c r="K38" s="43"/>
      <c r="M38" s="65"/>
    </row>
    <row r="39" spans="1:13">
      <c r="A39" s="452"/>
      <c r="B39" s="427"/>
      <c r="C39" s="44"/>
      <c r="D39" s="44"/>
      <c r="E39" s="44"/>
      <c r="F39" s="44"/>
      <c r="G39" s="44"/>
      <c r="H39" s="44"/>
      <c r="I39" s="44"/>
      <c r="J39" s="44"/>
      <c r="K39" s="44"/>
      <c r="M39" s="65"/>
    </row>
    <row r="40" spans="1:13">
      <c r="A40" s="452"/>
      <c r="B40" s="119" t="s">
        <v>128</v>
      </c>
      <c r="C40" s="38"/>
      <c r="D40" s="38"/>
      <c r="E40" s="38"/>
      <c r="F40" s="38"/>
      <c r="G40" s="38"/>
      <c r="H40" s="38"/>
      <c r="I40" s="38"/>
      <c r="J40" s="38"/>
      <c r="K40" s="38"/>
      <c r="L40" s="38"/>
      <c r="M40" s="45"/>
    </row>
    <row r="41" spans="1:13" ht="19" customHeight="1">
      <c r="A41" s="452"/>
      <c r="B41" s="119"/>
      <c r="C41" s="67" t="s">
        <v>129</v>
      </c>
      <c r="D41" s="99">
        <v>0</v>
      </c>
      <c r="E41" s="38"/>
      <c r="F41" s="46" t="s">
        <v>130</v>
      </c>
      <c r="G41" s="32">
        <v>2018</v>
      </c>
      <c r="H41" s="38"/>
      <c r="I41" s="46" t="s">
        <v>131</v>
      </c>
      <c r="J41" s="429" t="s">
        <v>206</v>
      </c>
      <c r="K41" s="430"/>
      <c r="L41" s="431"/>
      <c r="M41" s="45"/>
    </row>
    <row r="42" spans="1:13">
      <c r="A42" s="452"/>
      <c r="B42" s="120"/>
      <c r="C42" s="35"/>
      <c r="D42" s="35"/>
      <c r="E42" s="35"/>
      <c r="F42" s="35"/>
      <c r="G42" s="35"/>
      <c r="H42" s="35"/>
      <c r="I42" s="35"/>
      <c r="J42" s="35"/>
      <c r="K42" s="35"/>
      <c r="L42" s="35"/>
      <c r="M42" s="36"/>
    </row>
    <row r="43" spans="1:13">
      <c r="A43" s="452"/>
      <c r="B43" s="426" t="s">
        <v>170</v>
      </c>
      <c r="C43" s="47"/>
      <c r="D43" s="47"/>
      <c r="E43" s="47"/>
      <c r="F43" s="47"/>
      <c r="G43" s="47"/>
      <c r="H43" s="47"/>
      <c r="I43" s="47"/>
      <c r="J43" s="47"/>
      <c r="K43" s="47"/>
      <c r="M43" s="65"/>
    </row>
    <row r="44" spans="1:13">
      <c r="A44" s="452"/>
      <c r="B44" s="427"/>
      <c r="C44" s="38" t="s">
        <v>171</v>
      </c>
      <c r="D44" s="32">
        <v>2019</v>
      </c>
      <c r="E44" s="49"/>
      <c r="F44" s="38" t="s">
        <v>172</v>
      </c>
      <c r="G44" s="50" t="s">
        <v>235</v>
      </c>
      <c r="H44" s="49"/>
      <c r="I44" s="46"/>
      <c r="J44" s="49"/>
      <c r="K44" s="49"/>
      <c r="M44" s="65"/>
    </row>
    <row r="45" spans="1:13">
      <c r="A45" s="452"/>
      <c r="B45" s="428"/>
      <c r="C45" s="35"/>
      <c r="D45" s="51"/>
      <c r="E45" s="52"/>
      <c r="F45" s="35"/>
      <c r="G45" s="52"/>
      <c r="H45" s="52"/>
      <c r="I45" s="53"/>
      <c r="J45" s="52"/>
      <c r="K45" s="52"/>
      <c r="M45" s="65"/>
    </row>
    <row r="46" spans="1:13">
      <c r="A46" s="452"/>
      <c r="B46" s="426" t="s">
        <v>132</v>
      </c>
      <c r="C46" s="54"/>
      <c r="D46" s="54"/>
      <c r="E46" s="54"/>
      <c r="F46" s="54"/>
      <c r="G46" s="54"/>
      <c r="H46" s="54"/>
      <c r="I46" s="54"/>
      <c r="J46" s="54"/>
      <c r="K46" s="54"/>
      <c r="L46" s="54"/>
      <c r="M46" s="55"/>
    </row>
    <row r="47" spans="1:13">
      <c r="A47" s="452"/>
      <c r="B47" s="427"/>
      <c r="C47" s="6"/>
      <c r="D47" s="7">
        <v>2019</v>
      </c>
      <c r="E47" s="7"/>
      <c r="F47" s="8">
        <v>2020</v>
      </c>
      <c r="G47" s="8"/>
      <c r="H47" s="8">
        <v>2021</v>
      </c>
      <c r="I47" s="7"/>
      <c r="J47" s="7">
        <v>2022</v>
      </c>
      <c r="L47" s="233">
        <v>2023</v>
      </c>
      <c r="M47" s="55"/>
    </row>
    <row r="48" spans="1:13">
      <c r="A48" s="452"/>
      <c r="B48" s="427"/>
      <c r="C48" s="6"/>
      <c r="D48" s="145">
        <v>29</v>
      </c>
      <c r="E48" s="10"/>
      <c r="F48" s="145">
        <v>29</v>
      </c>
      <c r="G48" s="10"/>
      <c r="H48" s="145">
        <v>29</v>
      </c>
      <c r="I48" s="10"/>
      <c r="J48" s="145">
        <v>29</v>
      </c>
      <c r="L48" s="145">
        <v>29</v>
      </c>
      <c r="M48" s="118"/>
    </row>
    <row r="49" spans="1:13">
      <c r="A49" s="452"/>
      <c r="B49" s="427"/>
      <c r="C49" s="6"/>
      <c r="D49" s="7">
        <v>2024</v>
      </c>
      <c r="E49" s="7"/>
      <c r="F49" s="8">
        <v>2025</v>
      </c>
      <c r="G49" s="8"/>
      <c r="H49" s="8">
        <v>2026</v>
      </c>
      <c r="I49" s="7"/>
      <c r="J49" s="7">
        <v>2027</v>
      </c>
      <c r="L49" s="233">
        <v>2028</v>
      </c>
      <c r="M49" s="27"/>
    </row>
    <row r="50" spans="1:13">
      <c r="A50" s="452"/>
      <c r="B50" s="427"/>
      <c r="C50" s="6"/>
      <c r="D50" s="145">
        <v>29</v>
      </c>
      <c r="E50" s="10"/>
      <c r="F50" s="145">
        <v>29</v>
      </c>
      <c r="G50" s="10"/>
      <c r="H50" s="145">
        <v>29</v>
      </c>
      <c r="I50" s="10"/>
      <c r="J50" s="145">
        <v>29</v>
      </c>
      <c r="L50" s="145">
        <v>29</v>
      </c>
      <c r="M50" s="118"/>
    </row>
    <row r="51" spans="1:13">
      <c r="A51" s="452"/>
      <c r="B51" s="427"/>
      <c r="C51" s="6"/>
      <c r="D51" s="7" t="s">
        <v>158</v>
      </c>
      <c r="E51" s="7"/>
      <c r="F51" s="7" t="s">
        <v>159</v>
      </c>
      <c r="G51" s="7"/>
      <c r="H51" s="8" t="s">
        <v>160</v>
      </c>
      <c r="I51" s="8"/>
      <c r="J51" s="8" t="s">
        <v>161</v>
      </c>
      <c r="K51" s="7"/>
      <c r="L51" s="7" t="s">
        <v>163</v>
      </c>
      <c r="M51" s="27"/>
    </row>
    <row r="52" spans="1:13">
      <c r="A52" s="452"/>
      <c r="B52" s="427"/>
      <c r="C52" s="6"/>
      <c r="E52" s="10"/>
      <c r="F52" s="121"/>
      <c r="G52" s="10"/>
      <c r="H52" s="121"/>
      <c r="I52" s="10"/>
      <c r="J52" s="121"/>
      <c r="K52" s="10"/>
      <c r="L52" s="121"/>
      <c r="M52" s="118"/>
    </row>
    <row r="53" spans="1:13">
      <c r="A53" s="452"/>
      <c r="B53" s="427"/>
      <c r="C53" s="6"/>
      <c r="D53" s="11" t="s">
        <v>163</v>
      </c>
      <c r="E53" s="117"/>
      <c r="F53" s="11" t="s">
        <v>180</v>
      </c>
      <c r="G53" s="117"/>
      <c r="H53" s="11"/>
      <c r="I53" s="117"/>
      <c r="J53" s="11"/>
      <c r="K53" s="117"/>
      <c r="L53" s="11"/>
      <c r="M53" s="118"/>
    </row>
    <row r="54" spans="1:13">
      <c r="A54" s="452"/>
      <c r="B54" s="427"/>
      <c r="C54" s="6"/>
      <c r="D54" s="121"/>
      <c r="E54" s="10"/>
      <c r="F54" s="444">
        <v>29</v>
      </c>
      <c r="G54" s="445"/>
      <c r="H54" s="446"/>
      <c r="I54" s="446"/>
      <c r="J54" s="11"/>
      <c r="K54" s="117"/>
      <c r="L54" s="11"/>
      <c r="M54" s="118"/>
    </row>
    <row r="55" spans="1:13">
      <c r="A55" s="452"/>
      <c r="B55" s="427"/>
      <c r="C55" s="6"/>
      <c r="D55" s="11"/>
      <c r="E55" s="117"/>
      <c r="F55" s="11"/>
      <c r="G55" s="117"/>
      <c r="H55" s="11"/>
      <c r="I55" s="117"/>
      <c r="J55" s="11"/>
      <c r="K55" s="117"/>
      <c r="L55" s="11"/>
      <c r="M55" s="118"/>
    </row>
    <row r="56" spans="1:13" ht="18" customHeight="1">
      <c r="A56" s="452"/>
      <c r="B56" s="426" t="s">
        <v>173</v>
      </c>
      <c r="C56" s="56"/>
      <c r="D56" s="56"/>
      <c r="E56" s="56"/>
      <c r="F56" s="56"/>
      <c r="G56" s="56"/>
      <c r="H56" s="56"/>
      <c r="I56" s="56"/>
      <c r="J56" s="56"/>
      <c r="K56" s="56"/>
      <c r="M56" s="65"/>
    </row>
    <row r="57" spans="1:13">
      <c r="A57" s="452"/>
      <c r="B57" s="427"/>
      <c r="D57" s="57" t="s">
        <v>174</v>
      </c>
      <c r="E57" s="58" t="s">
        <v>107</v>
      </c>
      <c r="F57" s="447" t="s">
        <v>181</v>
      </c>
      <c r="G57" s="420"/>
      <c r="H57" s="7"/>
      <c r="I57" s="77" t="s">
        <v>127</v>
      </c>
      <c r="J57" s="59"/>
      <c r="K57" s="59"/>
      <c r="M57" s="65"/>
    </row>
    <row r="58" spans="1:13">
      <c r="A58" s="452"/>
      <c r="B58" s="427"/>
      <c r="D58" s="60"/>
      <c r="E58" s="32" t="s">
        <v>233</v>
      </c>
      <c r="F58" s="447"/>
      <c r="G58" s="421"/>
      <c r="H58" s="38"/>
      <c r="I58" s="422"/>
      <c r="J58" s="422"/>
      <c r="K58" s="61"/>
      <c r="M58" s="65"/>
    </row>
    <row r="59" spans="1:13">
      <c r="A59" s="452"/>
      <c r="B59" s="428"/>
      <c r="C59" s="62"/>
      <c r="D59" s="62"/>
      <c r="E59" s="62"/>
      <c r="F59" s="62"/>
      <c r="G59" s="62"/>
      <c r="H59" s="62"/>
      <c r="I59" s="62"/>
      <c r="J59" s="62"/>
      <c r="K59" s="62"/>
      <c r="M59" s="65"/>
    </row>
    <row r="60" spans="1:13" ht="28.5" customHeight="1">
      <c r="A60" s="452"/>
      <c r="B60" s="69" t="s">
        <v>140</v>
      </c>
      <c r="C60" s="415" t="s">
        <v>1412</v>
      </c>
      <c r="D60" s="416"/>
      <c r="E60" s="416"/>
      <c r="F60" s="416"/>
      <c r="G60" s="416"/>
      <c r="H60" s="416"/>
      <c r="I60" s="416"/>
      <c r="J60" s="416"/>
      <c r="K60" s="416"/>
      <c r="L60" s="416"/>
      <c r="M60" s="417"/>
    </row>
    <row r="61" spans="1:13" ht="15.65" customHeight="1">
      <c r="A61" s="452"/>
      <c r="B61" s="69" t="s">
        <v>141</v>
      </c>
      <c r="C61" s="415" t="s">
        <v>325</v>
      </c>
      <c r="D61" s="416"/>
      <c r="E61" s="416"/>
      <c r="F61" s="416"/>
      <c r="G61" s="416"/>
      <c r="H61" s="416"/>
      <c r="I61" s="416"/>
      <c r="J61" s="416"/>
      <c r="K61" s="416"/>
      <c r="L61" s="416"/>
      <c r="M61" s="417"/>
    </row>
    <row r="62" spans="1:13">
      <c r="A62" s="452"/>
      <c r="B62" s="69" t="s">
        <v>142</v>
      </c>
      <c r="C62" s="143" t="s">
        <v>295</v>
      </c>
      <c r="D62" s="13"/>
      <c r="E62" s="13"/>
      <c r="F62" s="13"/>
      <c r="G62" s="13"/>
      <c r="H62" s="13"/>
      <c r="I62" s="13"/>
      <c r="J62" s="13"/>
      <c r="K62" s="13"/>
      <c r="L62" s="13"/>
      <c r="M62" s="14"/>
    </row>
    <row r="63" spans="1:13" ht="31" customHeight="1">
      <c r="A63" s="452"/>
      <c r="B63" s="69" t="s">
        <v>143</v>
      </c>
      <c r="C63" s="415">
        <v>2019</v>
      </c>
      <c r="D63" s="416"/>
      <c r="E63" s="416"/>
      <c r="F63" s="416"/>
      <c r="G63" s="416"/>
      <c r="H63" s="416"/>
      <c r="I63" s="416"/>
      <c r="J63" s="416"/>
      <c r="K63" s="416"/>
      <c r="L63" s="416"/>
      <c r="M63" s="417"/>
    </row>
    <row r="64" spans="1:13" ht="15.75" customHeight="1">
      <c r="A64" s="435" t="s">
        <v>185</v>
      </c>
      <c r="B64" s="70" t="s">
        <v>144</v>
      </c>
      <c r="C64" s="438" t="s">
        <v>242</v>
      </c>
      <c r="D64" s="438"/>
      <c r="E64" s="438"/>
      <c r="F64" s="438"/>
      <c r="G64" s="438"/>
      <c r="H64" s="438"/>
      <c r="I64" s="438"/>
      <c r="J64" s="438"/>
      <c r="K64" s="438"/>
      <c r="L64" s="438"/>
      <c r="M64" s="439"/>
    </row>
    <row r="65" spans="1:13">
      <c r="A65" s="436"/>
      <c r="B65" s="70" t="s">
        <v>145</v>
      </c>
      <c r="C65" s="438" t="s">
        <v>219</v>
      </c>
      <c r="D65" s="438"/>
      <c r="E65" s="438"/>
      <c r="F65" s="438"/>
      <c r="G65" s="438"/>
      <c r="H65" s="438"/>
      <c r="I65" s="438"/>
      <c r="J65" s="438"/>
      <c r="K65" s="438"/>
      <c r="L65" s="438"/>
      <c r="M65" s="439"/>
    </row>
    <row r="66" spans="1:13">
      <c r="A66" s="436"/>
      <c r="B66" s="70" t="s">
        <v>146</v>
      </c>
      <c r="C66" s="438" t="s">
        <v>41</v>
      </c>
      <c r="D66" s="438"/>
      <c r="E66" s="438"/>
      <c r="F66" s="438"/>
      <c r="G66" s="438"/>
      <c r="H66" s="438"/>
      <c r="I66" s="438"/>
      <c r="J66" s="438"/>
      <c r="K66" s="438"/>
      <c r="L66" s="438"/>
      <c r="M66" s="439"/>
    </row>
    <row r="67" spans="1:13" ht="15.75" customHeight="1">
      <c r="A67" s="436"/>
      <c r="B67" s="71" t="s">
        <v>147</v>
      </c>
      <c r="C67" s="438" t="s">
        <v>206</v>
      </c>
      <c r="D67" s="438"/>
      <c r="E67" s="438"/>
      <c r="F67" s="438"/>
      <c r="G67" s="438"/>
      <c r="H67" s="438"/>
      <c r="I67" s="438"/>
      <c r="J67" s="438"/>
      <c r="K67" s="438"/>
      <c r="L67" s="438"/>
      <c r="M67" s="439"/>
    </row>
    <row r="68" spans="1:13" ht="15.75" customHeight="1">
      <c r="A68" s="436"/>
      <c r="B68" s="70" t="s">
        <v>148</v>
      </c>
      <c r="C68" s="440" t="s">
        <v>208</v>
      </c>
      <c r="D68" s="438"/>
      <c r="E68" s="438"/>
      <c r="F68" s="438"/>
      <c r="G68" s="438"/>
      <c r="H68" s="438"/>
      <c r="I68" s="438"/>
      <c r="J68" s="438"/>
      <c r="K68" s="438"/>
      <c r="L68" s="438"/>
      <c r="M68" s="439"/>
    </row>
    <row r="69" spans="1:13" ht="16" thickBot="1">
      <c r="A69" s="437"/>
      <c r="B69" s="70" t="s">
        <v>149</v>
      </c>
      <c r="C69" s="438" t="s">
        <v>216</v>
      </c>
      <c r="D69" s="438"/>
      <c r="E69" s="438"/>
      <c r="F69" s="438"/>
      <c r="G69" s="438"/>
      <c r="H69" s="438"/>
      <c r="I69" s="438"/>
      <c r="J69" s="438"/>
      <c r="K69" s="438"/>
      <c r="L69" s="438"/>
      <c r="M69" s="439"/>
    </row>
    <row r="70" spans="1:13" ht="15.75" customHeight="1">
      <c r="A70" s="435" t="s">
        <v>191</v>
      </c>
      <c r="B70" s="72" t="s">
        <v>177</v>
      </c>
      <c r="C70" s="438" t="s">
        <v>1499</v>
      </c>
      <c r="D70" s="438"/>
      <c r="E70" s="438"/>
      <c r="F70" s="438"/>
      <c r="G70" s="438"/>
      <c r="H70" s="438"/>
      <c r="I70" s="438"/>
      <c r="J70" s="438"/>
      <c r="K70" s="438"/>
      <c r="L70" s="438"/>
      <c r="M70" s="439"/>
    </row>
    <row r="71" spans="1:13" ht="30" customHeight="1">
      <c r="A71" s="436"/>
      <c r="B71" s="72" t="s">
        <v>178</v>
      </c>
      <c r="C71" s="438" t="s">
        <v>576</v>
      </c>
      <c r="D71" s="438"/>
      <c r="E71" s="438"/>
      <c r="F71" s="438"/>
      <c r="G71" s="438"/>
      <c r="H71" s="438"/>
      <c r="I71" s="438"/>
      <c r="J71" s="438"/>
      <c r="K71" s="438"/>
      <c r="L71" s="438"/>
      <c r="M71" s="439"/>
    </row>
    <row r="72" spans="1:13" ht="30" customHeight="1" thickBot="1">
      <c r="A72" s="436"/>
      <c r="B72" s="73" t="s">
        <v>6</v>
      </c>
      <c r="C72" s="438" t="s">
        <v>265</v>
      </c>
      <c r="D72" s="438"/>
      <c r="E72" s="438"/>
      <c r="F72" s="438"/>
      <c r="G72" s="438"/>
      <c r="H72" s="438"/>
      <c r="I72" s="438"/>
      <c r="J72" s="438"/>
      <c r="K72" s="438"/>
      <c r="L72" s="438"/>
      <c r="M72" s="439"/>
    </row>
    <row r="73" spans="1:13" ht="16" thickBot="1">
      <c r="A73" s="87" t="s">
        <v>150</v>
      </c>
      <c r="B73" s="74"/>
      <c r="C73" s="448" t="s">
        <v>151</v>
      </c>
      <c r="D73" s="449"/>
      <c r="E73" s="449"/>
      <c r="F73" s="449"/>
      <c r="G73" s="449"/>
      <c r="H73" s="449"/>
      <c r="I73" s="449"/>
      <c r="J73" s="449"/>
      <c r="K73" s="449"/>
      <c r="L73" s="449"/>
      <c r="M73" s="450"/>
    </row>
  </sheetData>
  <mergeCells count="93">
    <mergeCell ref="C73:M73"/>
    <mergeCell ref="C23:D23"/>
    <mergeCell ref="C24:D24"/>
    <mergeCell ref="F21:G21"/>
    <mergeCell ref="I21:J21"/>
    <mergeCell ref="L21:M21"/>
    <mergeCell ref="C22:D22"/>
    <mergeCell ref="F22:G22"/>
    <mergeCell ref="I22:J22"/>
    <mergeCell ref="L22:M22"/>
    <mergeCell ref="F57:F58"/>
    <mergeCell ref="G57:G58"/>
    <mergeCell ref="I58:J58"/>
    <mergeCell ref="C60:M60"/>
    <mergeCell ref="C61:M61"/>
    <mergeCell ref="J41:L41"/>
    <mergeCell ref="A70:A72"/>
    <mergeCell ref="C70:M70"/>
    <mergeCell ref="C71:M71"/>
    <mergeCell ref="C72:M72"/>
    <mergeCell ref="C63:M63"/>
    <mergeCell ref="A64:A69"/>
    <mergeCell ref="C64:M64"/>
    <mergeCell ref="C65:M65"/>
    <mergeCell ref="C66:M66"/>
    <mergeCell ref="C67:M67"/>
    <mergeCell ref="C68:M68"/>
    <mergeCell ref="C69:M69"/>
    <mergeCell ref="A28:A63"/>
    <mergeCell ref="C29:M29"/>
    <mergeCell ref="B30:B35"/>
    <mergeCell ref="B36:B39"/>
    <mergeCell ref="B43:B45"/>
    <mergeCell ref="B46:B55"/>
    <mergeCell ref="F54:G54"/>
    <mergeCell ref="H54:I54"/>
    <mergeCell ref="B56:B59"/>
    <mergeCell ref="A2:A27"/>
    <mergeCell ref="C2:M2"/>
    <mergeCell ref="C3:M3"/>
    <mergeCell ref="B8:B10"/>
    <mergeCell ref="C9:D9"/>
    <mergeCell ref="C17:D17"/>
    <mergeCell ref="F17:G17"/>
    <mergeCell ref="I17:J17"/>
    <mergeCell ref="L17:M17"/>
    <mergeCell ref="C26:M26"/>
    <mergeCell ref="F20:G20"/>
    <mergeCell ref="I20:J20"/>
    <mergeCell ref="L20:M20"/>
    <mergeCell ref="C21:D21"/>
    <mergeCell ref="C18:D18"/>
    <mergeCell ref="F18:G18"/>
    <mergeCell ref="I18:J18"/>
    <mergeCell ref="L18:M18"/>
    <mergeCell ref="C25:M25"/>
    <mergeCell ref="C19:D19"/>
    <mergeCell ref="F19:G19"/>
    <mergeCell ref="I19:J19"/>
    <mergeCell ref="L19:M19"/>
    <mergeCell ref="C20:D20"/>
    <mergeCell ref="C15:D15"/>
    <mergeCell ref="F15:G15"/>
    <mergeCell ref="I15:J15"/>
    <mergeCell ref="L15:M15"/>
    <mergeCell ref="C16:D16"/>
    <mergeCell ref="F16:G16"/>
    <mergeCell ref="I16:J16"/>
    <mergeCell ref="L16:M16"/>
    <mergeCell ref="C13:D13"/>
    <mergeCell ref="F13:G13"/>
    <mergeCell ref="I13:J13"/>
    <mergeCell ref="L13:M13"/>
    <mergeCell ref="C14:D14"/>
    <mergeCell ref="F14:G14"/>
    <mergeCell ref="I14:J14"/>
    <mergeCell ref="L14:M14"/>
    <mergeCell ref="C11:D11"/>
    <mergeCell ref="F11:G11"/>
    <mergeCell ref="I11:J11"/>
    <mergeCell ref="L11:M11"/>
    <mergeCell ref="C12:D12"/>
    <mergeCell ref="F12:G12"/>
    <mergeCell ref="I12:J12"/>
    <mergeCell ref="L12:M12"/>
    <mergeCell ref="F4:G4"/>
    <mergeCell ref="F9:G9"/>
    <mergeCell ref="I9:J9"/>
    <mergeCell ref="L9:M9"/>
    <mergeCell ref="C10:D10"/>
    <mergeCell ref="F10:G10"/>
    <mergeCell ref="I10:J10"/>
    <mergeCell ref="L10:M10"/>
  </mergeCells>
  <dataValidations count="6">
    <dataValidation allowBlank="1" showInputMessage="1" showErrorMessage="1" prompt="Incluir una ficha por cada indicador, ya sea de producto o de resultado" sqref="B1"/>
    <dataValidation allowBlank="1" showInputMessage="1" showErrorMessage="1" prompt="Selecciones de la lista desplegable" sqref="B28"/>
    <dataValidation allowBlank="1" showInputMessage="1" showErrorMessage="1" prompt="Seleccione de la lista desplegable" sqref="H7 B7 B4"/>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allowBlank="1" showInputMessage="1" showErrorMessage="1" prompt="Identifique el ODS a que le apunta el indicador de producto. Seleccione de la lista desplegable._x000a_" sqref="B27"/>
    <dataValidation allowBlank="1" showInputMessage="1" showErrorMessage="1" prompt="Identifique la meta ODS a que le apunta el indicador de producto. Seleccione de la lista desplegable." sqref="E27"/>
  </dataValidations>
  <hyperlinks>
    <hyperlink ref="C68"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'D:\Documentos matrices\Plan de Acción\[Formato Matriz de Plan de Accion ( V3 2018).xlsx]Desplegables'!#REF!</xm:f>
          </x14:formula1>
          <xm:sqref>G57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52</vt:i4>
      </vt:variant>
      <vt:variant>
        <vt:lpstr>Rangos con nombre</vt:lpstr>
      </vt:variant>
      <vt:variant>
        <vt:i4>13</vt:i4>
      </vt:variant>
    </vt:vector>
  </HeadingPairs>
  <TitlesOfParts>
    <vt:vector size="65" baseType="lpstr">
      <vt:lpstr>Plan de acción</vt:lpstr>
      <vt:lpstr>Compromisos entidades</vt:lpstr>
      <vt:lpstr>Cálculo IR</vt:lpstr>
      <vt:lpstr> Instructivo ficha técnica</vt:lpstr>
      <vt:lpstr>Instructivo Plan de Acción</vt:lpstr>
      <vt:lpstr>IR1.1</vt:lpstr>
      <vt:lpstr>IP1.1.1</vt:lpstr>
      <vt:lpstr>IP1.1.2</vt:lpstr>
      <vt:lpstr>IP 1.1.3</vt:lpstr>
      <vt:lpstr>IP1.1.4</vt:lpstr>
      <vt:lpstr>IP1.1.5</vt:lpstr>
      <vt:lpstr>IP1.1.6</vt:lpstr>
      <vt:lpstr>IR 2.1</vt:lpstr>
      <vt:lpstr>IP 2.1.1</vt:lpstr>
      <vt:lpstr>IP 2.1.2</vt:lpstr>
      <vt:lpstr>IP 2.1.3</vt:lpstr>
      <vt:lpstr>IP 2.1.4</vt:lpstr>
      <vt:lpstr>IR 3.1</vt:lpstr>
      <vt:lpstr>IP 3.1.1</vt:lpstr>
      <vt:lpstr>IP 3.1.2</vt:lpstr>
      <vt:lpstr>IP 3.1.3</vt:lpstr>
      <vt:lpstr>IP 3.1.4</vt:lpstr>
      <vt:lpstr>IP 3.1.5</vt:lpstr>
      <vt:lpstr>IP 3.1.6</vt:lpstr>
      <vt:lpstr>IP 3.1.7</vt:lpstr>
      <vt:lpstr>IP3.1.8</vt:lpstr>
      <vt:lpstr>IP 3.1.9</vt:lpstr>
      <vt:lpstr>IP 3.1.10</vt:lpstr>
      <vt:lpstr>IR 4.1</vt:lpstr>
      <vt:lpstr>IP 4.1.1</vt:lpstr>
      <vt:lpstr>IP 4.1.2</vt:lpstr>
      <vt:lpstr>IP 4.1.3</vt:lpstr>
      <vt:lpstr>IP 4.1.4</vt:lpstr>
      <vt:lpstr>IR 5.1</vt:lpstr>
      <vt:lpstr>IP 5.1.1</vt:lpstr>
      <vt:lpstr>IP 5.1.2</vt:lpstr>
      <vt:lpstr>IP 5.1.3</vt:lpstr>
      <vt:lpstr>IR 6.1</vt:lpstr>
      <vt:lpstr>IP 6.1.1</vt:lpstr>
      <vt:lpstr>IP 6.1.2</vt:lpstr>
      <vt:lpstr>IP 6.1.3</vt:lpstr>
      <vt:lpstr>IP 6.1.4</vt:lpstr>
      <vt:lpstr>IP 6.1.5</vt:lpstr>
      <vt:lpstr>IR 7.1</vt:lpstr>
      <vt:lpstr>IP 7.1.1</vt:lpstr>
      <vt:lpstr>IP 7.1.2</vt:lpstr>
      <vt:lpstr>IP 7.1.3</vt:lpstr>
      <vt:lpstr>IP 7.1.4</vt:lpstr>
      <vt:lpstr>IP 7.1.5</vt:lpstr>
      <vt:lpstr>Criterios Espacio Idóneo</vt:lpstr>
      <vt:lpstr>Lista</vt:lpstr>
      <vt:lpstr>Desplegables</vt:lpstr>
      <vt:lpstr>Ambiente</vt:lpstr>
      <vt:lpstr>CulturaRecreaciónyDeporte</vt:lpstr>
      <vt:lpstr>DesarrolloEconómicoIndustriayTurismo</vt:lpstr>
      <vt:lpstr>Educación</vt:lpstr>
      <vt:lpstr>GestiónJurídica</vt:lpstr>
      <vt:lpstr>GestiónPública</vt:lpstr>
      <vt:lpstr>Gobierno</vt:lpstr>
      <vt:lpstr>Hábitat</vt:lpstr>
      <vt:lpstr>Hacienda</vt:lpstr>
      <vt:lpstr>IntegraciónSocial</vt:lpstr>
      <vt:lpstr>Movilidad</vt:lpstr>
      <vt:lpstr>Salud</vt:lpstr>
      <vt:lpstr>SeguridadConvivenciayJusticia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Andrés Naranjo Beltrán</cp:lastModifiedBy>
  <dcterms:created xsi:type="dcterms:W3CDTF">2017-05-26T20:37:49Z</dcterms:created>
  <dcterms:modified xsi:type="dcterms:W3CDTF">2019-07-24T17:08:56Z</dcterms:modified>
</cp:coreProperties>
</file>