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865" firstSheet="1" activeTab="1"/>
  </bookViews>
  <sheets>
    <sheet name="programacion" sheetId="1" state="hidden" r:id="rId1"/>
    <sheet name="Plan de Acción" sheetId="2" r:id="rId2"/>
    <sheet name="Hoja1" sheetId="3" r:id="rId3"/>
  </sheets>
  <externalReferences>
    <externalReference r:id="rId6"/>
  </externalReferences>
  <definedNames>
    <definedName name="_01_Pilar_Igualdad_de_Calidad_de_Vida">#REF!</definedName>
    <definedName name="_01_Prevención_y_atención_de_la_maternidad_y_la_paternidad_tempranas">#REF!</definedName>
    <definedName name="_02_Desarrollo_integral_desde_la_gestación_hasta_la_adolescencia">#REF!</definedName>
    <definedName name="_02_Pilar_Democracia_Urbana">#REF!</definedName>
    <definedName name="_03_Pilar_Construcción_de_Comunidad_y_Cultura_Ciudadana">#REF!</definedName>
    <definedName name="_04_Familias_protegidas_y_adaptadas_al_cambio_climático">#REF!</definedName>
    <definedName name="_05_Desarrollo_integral_para_la_felicidad_y_el_ejercicio_de_la_ciudadanía">#REF!</definedName>
    <definedName name="_06_Calidad_educativa_para_todos">#REF!</definedName>
    <definedName name="_07_Inclusión_educativa_para_la_equidad">#REF!</definedName>
    <definedName name="_08_Acceso_con_calidad_a_la_educación_superior">#REF!</definedName>
    <definedName name="_09_Atención_integral_y_eficiente_en_salud">#REF!</definedName>
    <definedName name="_11_Mejores_oportunidades_para_el_desarrollo_a_través_de_la_cultura_la_recreación_y_el_deporte">#REF!</definedName>
    <definedName name="_16_Integración_social_para_una_ciudad_de_oportunidades">#REF!</definedName>
    <definedName name="_17_Espacio_público_derecho_de_todos">#REF!</definedName>
    <definedName name="_19_Seguridad_y_convivencia_para_todos">#REF!</definedName>
    <definedName name="_21_Justicia_para_todos_consolidación_del_sistema_distrital_de_justicia">#REF!</definedName>
    <definedName name="_22_Bogotá_vive_los_derechos_humanos">#REF!</definedName>
    <definedName name="_25_Cambio_cultural_y_construcción_del_tejido_social_para_la_vida">#REF!</definedName>
    <definedName name="_xlnm._FilterDatabase" localSheetId="1" hidden="1">'Plan de Acción'!$A$8:$AM$11</definedName>
    <definedName name="_Pilar_Eje">#REF!</definedName>
    <definedName name="_Sector_Ambiente">#REF!</definedName>
    <definedName name="_Sector_Cultura_Recreación_y_Deporte">#REF!</definedName>
    <definedName name="_Sector_Desarrollo_Económico_Industria_y_Turismo">#REF!</definedName>
    <definedName name="_Sector_Educación">#REF!</definedName>
    <definedName name="_Sector_Gestión_Jurídica">#REF!</definedName>
    <definedName name="_Sector_Gestión_Pública">#REF!</definedName>
    <definedName name="_Sector_Gobierno">#REF!</definedName>
    <definedName name="_Sector_Hábitat">#REF!</definedName>
    <definedName name="_Sector_Hacienda">#REF!</definedName>
    <definedName name="_Sector_Integración_Social">#REF!</definedName>
    <definedName name="_Sector_Movilidad">#REF!</definedName>
    <definedName name="_Sector_Mujer">#REF!</definedName>
    <definedName name="_Sector_Planeación">#REF!</definedName>
    <definedName name="_Sector_Salud">#REF!</definedName>
    <definedName name="_Sector_Seguridad_Convivencia_y_Justicia">#REF!</definedName>
    <definedName name="Derecho_a_la_salud">#REF!</definedName>
    <definedName name="Derecho_al_ambiente_sano_y_al_hábitat">#REF!</definedName>
    <definedName name="Derecho_al_trabajo">#REF!</definedName>
    <definedName name="Derechos_a_la_educación_y_la_tecnología">#REF!</definedName>
    <definedName name="Derechos_a_la_equidad_y_no_discriminación">#REF!</definedName>
    <definedName name="Derechos_a_la_participación_y_organización">#REF!</definedName>
    <definedName name="Derechos_a_la_recreación_y_al_deporte">#REF!</definedName>
    <definedName name="Derechos_a_la_vida_libertad_y_seguridad">#REF!</definedName>
    <definedName name="Derechos_a_las_expresiones_culturales_artísticas_turísticas_y_del_patrimonio">#REF!</definedName>
    <definedName name="Dimensiones">#REF!</definedName>
    <definedName name="Periodo">#REF!</definedName>
    <definedName name="Política_Pública">#REF!</definedName>
    <definedName name="Sector">#REF!</definedName>
  </definedNames>
  <calcPr fullCalcOnLoad="1"/>
</workbook>
</file>

<file path=xl/sharedStrings.xml><?xml version="1.0" encoding="utf-8"?>
<sst xmlns="http://schemas.openxmlformats.org/spreadsheetml/2006/main" count="164" uniqueCount="114">
  <si>
    <t>Meta del Plan Indicativo</t>
  </si>
  <si>
    <t>Estructura de la Política</t>
  </si>
  <si>
    <t>Acciones Priorizadas</t>
  </si>
  <si>
    <t>Entidad del Distrito responsable del reporte de la ejecución</t>
  </si>
  <si>
    <t>Correo electrónico</t>
  </si>
  <si>
    <t>Responsable reporte de Ejecución de cada acción de las políticas</t>
  </si>
  <si>
    <t>Indicador por cada acción de política</t>
  </si>
  <si>
    <t>Nombre Indicador</t>
  </si>
  <si>
    <t>Fórmula de cálculo</t>
  </si>
  <si>
    <t>Seguimiento Indicador</t>
  </si>
  <si>
    <t>Resultado indicador año 2017</t>
  </si>
  <si>
    <t>% de Avance Indicador año 2017</t>
  </si>
  <si>
    <t>Resultado indicador año 2018</t>
  </si>
  <si>
    <t>% de Avance Indicador año 2018</t>
  </si>
  <si>
    <t>Resultado indicador año 2019</t>
  </si>
  <si>
    <t>% de Avance Indicador año 2019</t>
  </si>
  <si>
    <t>Resultado indicador año 2020</t>
  </si>
  <si>
    <t>% de Avance Indicador año 2020</t>
  </si>
  <si>
    <t>PLAN DE DESARROLLO DISTRITAL</t>
  </si>
  <si>
    <t>Pilar o Eje 
Plan de Desarrollo Distrital</t>
  </si>
  <si>
    <t xml:space="preserve">Programa
Plan de Desarrollo Distrital </t>
  </si>
  <si>
    <t>Proyectos Estratégicos 
Plan de Desarrollo Distrital</t>
  </si>
  <si>
    <t>Identificación Fuente de Financiación</t>
  </si>
  <si>
    <t xml:space="preserve">Código del Proyecto 
</t>
  </si>
  <si>
    <t xml:space="preserve">Nombre del Proyecto
 (si Aplica)
</t>
  </si>
  <si>
    <t xml:space="preserve">Presupuesto ejecutado
</t>
  </si>
  <si>
    <t xml:space="preserve">Avances frente a la meta del Proyecto 
</t>
  </si>
  <si>
    <t>Arte para la transformación social: Prácticas artísticas incluyentes, descentralizadas y al servicio de la comunidad</t>
  </si>
  <si>
    <t>Porcentaje de procesos de participación  y concertación con sectores artísticos realizados con personas mayores.</t>
  </si>
  <si>
    <t>Realizar procesos de participación  y concertación con sectores artísticos con personas mayores.</t>
  </si>
  <si>
    <t>(Sumatoria de procesos de participación  y concertación con sectores artísticos realizados con personas mayores / Total de de procesos de participación  y concertación con sectores artísticos programados con personas mayores) x 100</t>
  </si>
  <si>
    <t>Porcentaje de actividades culturales, recreativas y deportivas realizadas con personas mayores</t>
  </si>
  <si>
    <t xml:space="preserve">Realizar actividades culturales, recreativas y deportivas con personas mayores </t>
  </si>
  <si>
    <t>(Sumatoria de actividades culturales, recreativas y deportivas realizadas con personas mayores /Toral de actividades programadas ) x 100</t>
  </si>
  <si>
    <t>No aplica</t>
  </si>
  <si>
    <t>Construcción de comunidad y cultura ciudadana</t>
  </si>
  <si>
    <t>Realizar 55.500 actividades artísticas incluyentes y descentralizadas para la transformación social en las 20 localidades.</t>
  </si>
  <si>
    <t>Entidad que diligencia</t>
  </si>
  <si>
    <t>Profesional que diligencia</t>
  </si>
  <si>
    <t>Fecha de entrega</t>
  </si>
  <si>
    <t>Política Pública</t>
  </si>
  <si>
    <t>Acciones</t>
  </si>
  <si>
    <t>Fecha de finalización</t>
  </si>
  <si>
    <t>Fecha de inicio</t>
  </si>
  <si>
    <t>Sector Distrital
(Elegir sector al que reporta)</t>
  </si>
  <si>
    <t>Otro 
(Nivel Nacional, ONG, Sociedad Civil, por favor indicar el nombre)</t>
  </si>
  <si>
    <t>Contacto</t>
  </si>
  <si>
    <t>Teléfono</t>
  </si>
  <si>
    <t xml:space="preserve">Presupuesto programado </t>
  </si>
  <si>
    <t>Importancia relativa de la acción (%)</t>
  </si>
  <si>
    <t>Tiempo de ejecución de la acción</t>
  </si>
  <si>
    <t>INVERSIÓN</t>
  </si>
  <si>
    <t>Dimensiones</t>
  </si>
  <si>
    <t>Meta del Proyecto</t>
  </si>
  <si>
    <t>Porcentaje del presupuesto programado para las acciones
(0 a 100)</t>
  </si>
  <si>
    <t>Política_Pública_de_Vejez_Envejecimiento</t>
  </si>
  <si>
    <t>La Administración Distrital garantiza los derechos culturales de las personas a través del acceso efectivo a la oferta cultural y el ejercicio progresivo de las prácticas, expresiones y saberes artísticos, culturales, ancestrales, y patrimoniales de las personas mayores de la zona urbana y rural, así como de las diferentes minorías.</t>
  </si>
  <si>
    <t>Vivir bien en la vejez</t>
  </si>
  <si>
    <t>Entorno sano y favorable</t>
  </si>
  <si>
    <t>Cultura</t>
  </si>
  <si>
    <t>Líneas</t>
  </si>
  <si>
    <t>Ejes</t>
  </si>
  <si>
    <t>Meta año 2017</t>
  </si>
  <si>
    <t>Meta año 2018</t>
  </si>
  <si>
    <t>Meta año 2019</t>
  </si>
  <si>
    <t>Meta año 2020</t>
  </si>
  <si>
    <t>Cambio cultural y construcción del tejido social para la vida</t>
  </si>
  <si>
    <t>Poblaciones diversas e interculturales</t>
  </si>
  <si>
    <t xml:space="preserve"> Arte para la transformación social: Prácticas artísticas incluyentes, descentralizadas y al servicio de la comunidad</t>
  </si>
  <si>
    <t>Desarrollar 160 acciones de reconocimiento de las prácticas artísticas de grupos étnicos, etarios y sectores sociales</t>
  </si>
  <si>
    <t xml:space="preserve">POLÍTICA PÚBLICA </t>
  </si>
  <si>
    <t>Observaciones</t>
  </si>
  <si>
    <t>_Sector_Cultura_Recreación_y_Deporte</t>
  </si>
  <si>
    <t>Instituto Distrital de las Artes-IDARTES</t>
  </si>
  <si>
    <t>Instituto Distrital de Las Artes - Idartes</t>
  </si>
  <si>
    <t>David Camilo Castiblanco
Tatiana Bonilla</t>
  </si>
  <si>
    <t>Jaime Cerón</t>
  </si>
  <si>
    <t>david.castiblanco@idartes.gov.co</t>
  </si>
  <si>
    <t>jaime.ceron@idartes.gov.co</t>
  </si>
  <si>
    <t>1017</t>
  </si>
  <si>
    <t>999</t>
  </si>
  <si>
    <t>996</t>
  </si>
  <si>
    <t>Proyecto</t>
  </si>
  <si>
    <t>Programado</t>
  </si>
  <si>
    <t>Alcanzado</t>
  </si>
  <si>
    <t>Asistencias</t>
  </si>
  <si>
    <t>Actividades</t>
  </si>
  <si>
    <t>% de avance</t>
  </si>
  <si>
    <t>n.a</t>
  </si>
  <si>
    <t>Alcanzado (población)</t>
  </si>
  <si>
    <t>Alcanzado (Total)</t>
  </si>
  <si>
    <t>% Participación</t>
  </si>
  <si>
    <t>Ppto programado
(población)</t>
  </si>
  <si>
    <t>Ppto ejectuado
(población)</t>
  </si>
  <si>
    <t>% Participación frente a ppto TOTAL del proyecto</t>
  </si>
  <si>
    <t>1000</t>
  </si>
  <si>
    <t>Estímulos</t>
  </si>
  <si>
    <t>DESCRIPCIÓN DE LA ACCIÓN</t>
  </si>
  <si>
    <t>OBJETO</t>
  </si>
  <si>
    <t>VALOR PROGRAMADO 2019</t>
  </si>
  <si>
    <t>Beca de circulación en danza mayor</t>
  </si>
  <si>
    <t>Relatos Mayores</t>
  </si>
  <si>
    <t xml:space="preserve">Prestar servicios al Instituto Distrital de las Artes - Idartes- en la realización de la programación y actividades de los proyectos Serenatas al Centro, Relatos Mayores y En-Clave de Calle, acorde con los lineamientos definidos por la entidad. </t>
  </si>
  <si>
    <t xml:space="preserve">Apoyar e impulsar 980 iniciativas artísticas a través de estímulos. </t>
  </si>
  <si>
    <t>3-3-1-15-01-11-1000-127</t>
  </si>
  <si>
    <t>Realizar 11.100 actividades artísticas incluyentes y descentralizadas para la transformación social en las 20 localidades.</t>
  </si>
  <si>
    <t>3-3-1-15-03-25-1017-157</t>
  </si>
  <si>
    <t>META IDARTES</t>
  </si>
  <si>
    <t>PROYECTO</t>
  </si>
  <si>
    <t>Se atendieron 11 localidades: 1. Usaquén 3. Santa Fe 4. San Cristobal 7. Bosa 9. Fontibón 12. Barrios Unidos 13. Teusaquillo 15. Antonio Nariño 17. Candelaria 18. Rafael Uribe Uribe 19. Ciudad Bolivar</t>
  </si>
  <si>
    <t>Se otorgaron 5 estímulos de la BECA DE CIRCULACIÓN EN DANZA MAYOR  a agrupaciones de corta, mediana y larga trayectoria, conformadas por bailarines adultos mayores, que cuentan con una experiencia artística entre en alguna de las localidades de Bogotá, que integren en sus procesos de trabajo estrategias pedagógicas con el enfoque poblacional a Adultos Mayores. Los estímulos suman en total $35 millones.</t>
  </si>
  <si>
    <t>El presupuesto de la BECA se ejecuta a través del proyecto de inversión 1000 - Fomento a las prácticas artísticas en todas sus dimensiones.</t>
  </si>
  <si>
    <t>La Gerencia de Artes Plásticas, a través del Programa Apoyos Concertados, realizó 12 visitas talleres a la exposición "Opiniones no Pedidas" del caricaturista colombiano Vladdo en el MAMBO, para adultos mayores que pertenecen a organizaciones, fundaciones o asisten a bibliotecas públicas y Centros Día de varias localidades, contando con 269 asistencias.
La Gerencia de Música apoyó la realización de dos conciertos, ganadores de las becas Giras por Bogotá y Beca de Circulación en Música, dirigido a Adultos Mayores en el Salón Comunal Arborizadora Baja y Centro de Ayuda al Adulto Mayor CAFAM, contando con 165 asistencias. Adicionalmente, se ha programado $80 millones para la programación de actividades de los proyectos Serenatas al Centro y Relatos Mayores. Los cuales se planean ejecutar en el segundo semestre del 2019.
La Gerencia de Literatura, realizó una actividad de promoción a la lectura, en el marco de Libro al Viento, con adultos mayores del Centro día La Montaña del Saber, contando con 17 asistencias.
La Gerencia de Danza realizó 14 actividades de fomento y formación en danza para Adultos Mayores, como muestras artísticas, conversatorios, cátedras, talleres, residencias, en Academia de Artes Guerrero, Casona de la Danza, U. Nacional, U. Antonio Nariño, Ancianato de la Divina Providencia, U. Pedagógica, U. Distrital, Hogar San Vicente de Paul, Teatro Jorge Eliécer Gaitán, y Teatro Mayor JMSD.
El Planetario de Bogotá realizó 123 recorridos por el Museo del Espacio para personas mayores de edad, contando con 1762 asistencias de esta población.
La Subdirección de Equipamientos, a través del programa Cultura en Común realizó 2 conciertos de la Orquesta Filarmónica Juvenil dirigidos para Adultos Mayores, en Teatro Servitá y Teatro Villa Mayor, contando con 373 asistencias. También se prestó el Teatro La Media Torta para ensayos de 2 agrupaciones de danza, conformadas por adultos mayores, contando con 20 asistencias. Por último, en la Sala del Teatro Jorge Eliécer Gaitán se realizaron 2 jornadas de audiciones de las agrupaciones participantes de la BECA DE CIRCULACIÓN EN DANZA MAYOR, contando con 1230 asistencias.</t>
  </si>
  <si>
    <t>Periodo: primer semestre 2019</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</si>
</sst>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Red]\-&quot;$&quot;#,##0"/>
    <numFmt numFmtId="181" formatCode="_-&quot;$&quot;* #,##0.00_-;\-&quot;$&quot;* #,##0.00_-;_-&quot;$&quot;* &quot;-&quot;??_-;_-@_-"/>
    <numFmt numFmtId="182" formatCode="_-&quot;$&quot;* #,##0_-;\-&quot;$&quot;* #,##0_-;_-&quot;$&quot;* &quot;-&quot;??_-;_-@_-"/>
    <numFmt numFmtId="183" formatCode="&quot;$&quot;#,##0"/>
    <numFmt numFmtId="184" formatCode="0.0%"/>
    <numFmt numFmtId="185" formatCode="_-&quot;$&quot;* #,##0.000_-;\-&quot;$&quot;* #,##0.000_-;_-&quot;$&quot;* &quot;-&quot;??_-;_-@_-"/>
    <numFmt numFmtId="186" formatCode="_-&quot;$&quot;* #,##0.0000_-;\-&quot;$&quot;* #,##0.0000_-;_-&quot;$&quot;* &quot;-&quot;??_-;_-@_-"/>
    <numFmt numFmtId="187" formatCode="_-&quot;$&quot;* #,##0.00000_-;\-&quot;$&quot;* #,##0.00000_-;_-&quot;$&quot;* &quot;-&quot;??_-;_-@_-"/>
    <numFmt numFmtId="188" formatCode="_-&quot;$&quot;* #,##0.0_-;\-&quot;$&quot;* #,##0.0_-;_-&quot;$&quot;* &quot;-&quot;??_-;_-@_-"/>
    <numFmt numFmtId="189" formatCode="0.0000"/>
    <numFmt numFmtId="190" formatCode="0.000"/>
    <numFmt numFmtId="191" formatCode="0.0"/>
    <numFmt numFmtId="192" formatCode="_-* #,##0.0_-;\-* #,##0.0_-;_-* &quot;-&quot;??_-;_-@_-"/>
    <numFmt numFmtId="193" formatCode="_-* #,##0_-;\-* #,##0_-;_-* &quot;-&quot;??_-;_-@_-"/>
    <numFmt numFmtId="194" formatCode="[$-240A]dddd\,\ dd&quot; de &quot;mmmm&quot; de &quot;yyyy"/>
    <numFmt numFmtId="195" formatCode="[$-240A]hh:mm:ss\ AM/PM"/>
    <numFmt numFmtId="196" formatCode="[$$-240A]\ #,##0"/>
  </numFmts>
  <fonts count="50">
    <font>
      <sz val="11"/>
      <color theme="1"/>
      <name val="Calibri"/>
      <family val="2"/>
    </font>
    <font>
      <sz val="11"/>
      <color indexed="8"/>
      <name val="Calibri"/>
      <family val="2"/>
    </font>
    <font>
      <sz val="10"/>
      <name val="Arial"/>
      <family val="2"/>
    </font>
    <font>
      <b/>
      <sz val="10"/>
      <name val="Calibri Light"/>
      <family val="2"/>
    </font>
    <font>
      <sz val="10"/>
      <name val="Calibri Light"/>
      <family val="2"/>
    </font>
    <font>
      <b/>
      <sz val="11"/>
      <color indexed="8"/>
      <name val="Calibri Light"/>
      <family val="2"/>
    </font>
    <font>
      <b/>
      <sz val="11"/>
      <name val="Calibri Light"/>
      <family val="2"/>
    </font>
    <font>
      <b/>
      <sz val="12"/>
      <name val="Calibri Light"/>
      <family val="2"/>
    </font>
    <font>
      <b/>
      <sz val="10"/>
      <name val="Calibri"/>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theme="1"/>
      <name val="Calibri"/>
      <family val="2"/>
    </font>
    <font>
      <sz val="10"/>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04997999966144562"/>
        <bgColor indexed="64"/>
      </patternFill>
    </fill>
    <fill>
      <patternFill patternType="solid">
        <fgColor indexed="49"/>
        <bgColor indexed="64"/>
      </patternFill>
    </fill>
    <fill>
      <patternFill patternType="solid">
        <fgColor indexed="23"/>
        <bgColor indexed="64"/>
      </patternFill>
    </fill>
    <fill>
      <gradientFill type="path" left="0.5" right="0.5" top="0.5" bottom="0.5">
        <stop position="0">
          <color theme="0"/>
        </stop>
        <stop position="1">
          <color theme="8"/>
        </stop>
      </gradientFill>
    </fill>
    <fill>
      <gradientFill type="path" left="0.5" right="0.5" top="0.5" bottom="0.5">
        <stop position="0">
          <color theme="0"/>
        </stop>
        <stop position="1">
          <color theme="8"/>
        </stop>
      </gradient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right style="thin"/>
      <top/>
      <bottom/>
    </border>
    <border>
      <left/>
      <right/>
      <top style="thin"/>
      <bottom style="thin"/>
    </border>
    <border>
      <left style="thin"/>
      <right/>
      <top style="thin"/>
      <bottom style="thin"/>
    </border>
    <border>
      <left/>
      <right style="thin"/>
      <top style="thin"/>
      <bottom style="thin"/>
    </border>
    <border>
      <left style="thin"/>
      <right style="thin"/>
      <top>
        <color indexed="63"/>
      </top>
      <bottom style="thin"/>
    </border>
    <border>
      <left style="thin"/>
      <right>
        <color indexed="63"/>
      </right>
      <top>
        <color indexed="63"/>
      </top>
      <bottom style="thin"/>
    </border>
    <border>
      <left style="hair">
        <color theme="1"/>
      </left>
      <right style="hair">
        <color theme="1"/>
      </right>
      <top style="thin"/>
      <bottom style="hair">
        <color theme="1"/>
      </bottom>
    </border>
    <border>
      <left style="hair">
        <color theme="1"/>
      </left>
      <right style="hair">
        <color theme="1"/>
      </right>
      <top style="hair">
        <color theme="1"/>
      </top>
      <bottom style="hair">
        <color theme="1"/>
      </bottom>
    </border>
    <border>
      <left/>
      <right/>
      <top/>
      <bottom style="thin"/>
    </border>
    <border>
      <left/>
      <right style="thin"/>
      <top>
        <color indexed="63"/>
      </top>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1" fillId="0" borderId="0" applyFont="0" applyFill="0" applyBorder="0" applyAlignment="0" applyProtection="0"/>
    <xf numFmtId="16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42" fontId="1" fillId="0" borderId="0" applyFont="0" applyFill="0" applyBorder="0" applyAlignment="0" applyProtection="0"/>
    <xf numFmtId="181" fontId="1" fillId="0" borderId="0" applyFont="0" applyFill="0" applyBorder="0" applyAlignment="0" applyProtection="0"/>
    <xf numFmtId="170"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0" fontId="41" fillId="31" borderId="0" applyNumberFormat="0" applyBorder="0" applyAlignment="0" applyProtection="0"/>
    <xf numFmtId="0" fontId="2" fillId="0" borderId="0">
      <alignment/>
      <protection/>
    </xf>
    <xf numFmtId="0" fontId="1" fillId="32" borderId="5" applyNumberFormat="0" applyFont="0" applyAlignment="0" applyProtection="0"/>
    <xf numFmtId="9" fontId="1"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80">
    <xf numFmtId="0" fontId="0" fillId="0" borderId="0" xfId="0" applyFont="1"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10" xfId="0" applyFont="1" applyBorder="1" applyAlignment="1">
      <alignment horizontal="left" vertical="center"/>
    </xf>
    <xf numFmtId="14" fontId="4" fillId="33" borderId="10" xfId="0" applyNumberFormat="1" applyFont="1" applyFill="1" applyBorder="1" applyAlignment="1">
      <alignment horizontal="center" vertical="center"/>
    </xf>
    <xf numFmtId="0" fontId="3" fillId="34" borderId="0" xfId="0" applyFont="1" applyFill="1" applyBorder="1" applyAlignment="1">
      <alignment horizontal="center" vertical="center"/>
    </xf>
    <xf numFmtId="0" fontId="3" fillId="0" borderId="0" xfId="0" applyFont="1" applyBorder="1" applyAlignment="1">
      <alignment horizontal="left" vertical="center"/>
    </xf>
    <xf numFmtId="0" fontId="4" fillId="0" borderId="0" xfId="0" applyFont="1" applyFill="1" applyBorder="1" applyAlignment="1">
      <alignment horizontal="left" vertical="center"/>
    </xf>
    <xf numFmtId="182" fontId="4" fillId="0" borderId="0" xfId="65" applyNumberFormat="1" applyFont="1" applyFill="1" applyBorder="1" applyAlignment="1">
      <alignment horizontal="center" vertical="center"/>
    </xf>
    <xf numFmtId="14" fontId="4" fillId="0" borderId="0" xfId="0" applyNumberFormat="1" applyFont="1" applyFill="1" applyBorder="1" applyAlignment="1">
      <alignment horizontal="center" vertical="center"/>
    </xf>
    <xf numFmtId="0" fontId="4" fillId="0" borderId="10" xfId="0" applyFont="1" applyFill="1" applyBorder="1" applyAlignment="1">
      <alignment horizontal="center" vertical="top" wrapText="1"/>
    </xf>
    <xf numFmtId="0" fontId="4" fillId="0" borderId="10" xfId="0" applyFont="1" applyFill="1" applyBorder="1" applyAlignment="1">
      <alignment vertical="top" wrapText="1"/>
    </xf>
    <xf numFmtId="14" fontId="4" fillId="0" borderId="10" xfId="0" applyNumberFormat="1" applyFont="1" applyFill="1" applyBorder="1" applyAlignment="1">
      <alignment vertical="top" wrapText="1"/>
    </xf>
    <xf numFmtId="9" fontId="4" fillId="0" borderId="10" xfId="0" applyNumberFormat="1" applyFont="1" applyFill="1" applyBorder="1" applyAlignment="1">
      <alignment horizontal="center" vertical="top" wrapText="1"/>
    </xf>
    <xf numFmtId="182" fontId="4" fillId="0" borderId="10" xfId="65" applyNumberFormat="1" applyFont="1" applyFill="1" applyBorder="1" applyAlignment="1">
      <alignment horizontal="center" vertical="top" wrapText="1"/>
    </xf>
    <xf numFmtId="0" fontId="4" fillId="0" borderId="0" xfId="0" applyFont="1" applyFill="1" applyBorder="1" applyAlignment="1">
      <alignment vertical="top"/>
    </xf>
    <xf numFmtId="0" fontId="38" fillId="0" borderId="10" xfId="46" applyFill="1" applyBorder="1" applyAlignment="1">
      <alignment vertical="top" wrapText="1"/>
    </xf>
    <xf numFmtId="0" fontId="4" fillId="35" borderId="0" xfId="0" applyFont="1" applyFill="1" applyBorder="1" applyAlignment="1">
      <alignment horizontal="center" vertical="center"/>
    </xf>
    <xf numFmtId="10" fontId="4" fillId="35" borderId="0" xfId="75" applyNumberFormat="1" applyFont="1" applyFill="1" applyBorder="1" applyAlignment="1">
      <alignment horizontal="center" vertical="center"/>
    </xf>
    <xf numFmtId="10" fontId="4" fillId="0" borderId="0" xfId="75" applyNumberFormat="1" applyFont="1" applyFill="1" applyBorder="1" applyAlignment="1">
      <alignment horizontal="center" vertical="center"/>
    </xf>
    <xf numFmtId="182" fontId="4" fillId="35" borderId="0" xfId="65" applyNumberFormat="1" applyFont="1" applyFill="1" applyBorder="1" applyAlignment="1">
      <alignment horizontal="center" vertical="center"/>
    </xf>
    <xf numFmtId="1" fontId="4" fillId="35" borderId="0" xfId="0"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182" fontId="4" fillId="35" borderId="11" xfId="65" applyNumberFormat="1" applyFont="1" applyFill="1" applyBorder="1" applyAlignment="1" quotePrefix="1">
      <alignment horizontal="center" vertical="center"/>
    </xf>
    <xf numFmtId="182" fontId="4" fillId="0" borderId="11" xfId="65" applyNumberFormat="1" applyFont="1" applyFill="1" applyBorder="1" applyAlignment="1" quotePrefix="1">
      <alignment horizontal="center" vertical="center"/>
    </xf>
    <xf numFmtId="1" fontId="4" fillId="35" borderId="11" xfId="0" applyNumberFormat="1" applyFont="1" applyFill="1" applyBorder="1" applyAlignment="1">
      <alignment horizontal="center" vertical="center"/>
    </xf>
    <xf numFmtId="1" fontId="4" fillId="0" borderId="11" xfId="0" applyNumberFormat="1" applyFont="1" applyFill="1" applyBorder="1" applyAlignment="1">
      <alignment horizontal="center" vertical="center"/>
    </xf>
    <xf numFmtId="0" fontId="4" fillId="35" borderId="12" xfId="0" applyFont="1" applyFill="1" applyBorder="1" applyAlignment="1">
      <alignment horizontal="center" vertical="center"/>
    </xf>
    <xf numFmtId="0" fontId="4" fillId="0" borderId="12" xfId="0" applyFont="1" applyFill="1" applyBorder="1" applyAlignment="1">
      <alignment horizontal="center" vertical="center"/>
    </xf>
    <xf numFmtId="10" fontId="4" fillId="35" borderId="12" xfId="75" applyNumberFormat="1" applyFont="1" applyFill="1" applyBorder="1" applyAlignment="1">
      <alignment horizontal="center" vertical="center"/>
    </xf>
    <xf numFmtId="10" fontId="4" fillId="0" borderId="12" xfId="75" applyNumberFormat="1" applyFont="1" applyFill="1" applyBorder="1" applyAlignment="1">
      <alignment horizontal="center" vertical="center"/>
    </xf>
    <xf numFmtId="0" fontId="0" fillId="0" borderId="0" xfId="0"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vertical="center" wrapText="1"/>
    </xf>
    <xf numFmtId="0" fontId="48" fillId="0" borderId="13" xfId="0" applyFont="1" applyBorder="1" applyAlignment="1">
      <alignment horizontal="center" vertical="center" wrapText="1"/>
    </xf>
    <xf numFmtId="182" fontId="0" fillId="0" borderId="0" xfId="0" applyNumberFormat="1" applyAlignment="1">
      <alignment vertical="center"/>
    </xf>
    <xf numFmtId="0" fontId="4" fillId="0" borderId="14" xfId="0" applyFont="1" applyFill="1" applyBorder="1" applyAlignment="1">
      <alignment horizontal="center" vertical="top" wrapText="1"/>
    </xf>
    <xf numFmtId="0" fontId="4" fillId="0" borderId="15" xfId="0" applyFont="1" applyFill="1" applyBorder="1" applyAlignment="1">
      <alignment vertical="top" wrapText="1"/>
    </xf>
    <xf numFmtId="0" fontId="4" fillId="0" borderId="16" xfId="0" applyFont="1" applyFill="1" applyBorder="1" applyAlignment="1">
      <alignment horizontal="center" vertical="top" wrapText="1"/>
    </xf>
    <xf numFmtId="0" fontId="4" fillId="0" borderId="16" xfId="0" applyFont="1" applyFill="1" applyBorder="1" applyAlignment="1">
      <alignment vertical="top" wrapText="1"/>
    </xf>
    <xf numFmtId="0" fontId="38" fillId="0" borderId="16" xfId="46" applyFill="1" applyBorder="1" applyAlignment="1">
      <alignment vertical="top" wrapText="1"/>
    </xf>
    <xf numFmtId="14" fontId="4" fillId="0" borderId="16" xfId="0" applyNumberFormat="1" applyFont="1" applyFill="1" applyBorder="1" applyAlignment="1">
      <alignment vertical="top" wrapText="1"/>
    </xf>
    <xf numFmtId="9" fontId="4" fillId="0" borderId="16" xfId="0" applyNumberFormat="1" applyFont="1" applyFill="1" applyBorder="1" applyAlignment="1">
      <alignment horizontal="center" vertical="top" wrapText="1"/>
    </xf>
    <xf numFmtId="0" fontId="4" fillId="0" borderId="17" xfId="0" applyFont="1" applyFill="1" applyBorder="1" applyAlignment="1">
      <alignment vertical="top" wrapText="1"/>
    </xf>
    <xf numFmtId="0" fontId="3" fillId="36" borderId="10" xfId="0" applyFont="1" applyFill="1" applyBorder="1" applyAlignment="1">
      <alignment horizontal="center" vertical="top" wrapText="1"/>
    </xf>
    <xf numFmtId="0" fontId="5" fillId="36" borderId="10" xfId="0" applyFont="1" applyFill="1" applyBorder="1" applyAlignment="1">
      <alignment horizontal="center" vertical="top" wrapText="1"/>
    </xf>
    <xf numFmtId="0" fontId="6" fillId="36" borderId="10" xfId="0" applyFont="1" applyFill="1" applyBorder="1" applyAlignment="1">
      <alignment horizontal="center" vertical="top" wrapText="1"/>
    </xf>
    <xf numFmtId="14" fontId="5" fillId="36" borderId="10" xfId="0" applyNumberFormat="1" applyFont="1" applyFill="1" applyBorder="1" applyAlignment="1">
      <alignment horizontal="center" vertical="top" wrapText="1"/>
    </xf>
    <xf numFmtId="0" fontId="6" fillId="37" borderId="10" xfId="0" applyFont="1" applyFill="1" applyBorder="1" applyAlignment="1" applyProtection="1">
      <alignment horizontal="center" vertical="top" wrapText="1"/>
      <protection locked="0"/>
    </xf>
    <xf numFmtId="0" fontId="6" fillId="37" borderId="10" xfId="0" applyFont="1" applyFill="1" applyBorder="1" applyAlignment="1">
      <alignment horizontal="center" vertical="top" wrapText="1"/>
    </xf>
    <xf numFmtId="182" fontId="6" fillId="36" borderId="10" xfId="65" applyNumberFormat="1" applyFont="1" applyFill="1" applyBorder="1" applyAlignment="1">
      <alignment horizontal="center" vertical="top" wrapText="1"/>
    </xf>
    <xf numFmtId="0" fontId="8" fillId="38" borderId="18" xfId="0" applyNumberFormat="1" applyFont="1" applyFill="1" applyBorder="1" applyAlignment="1">
      <alignment horizontal="center" vertical="center" wrapText="1"/>
    </xf>
    <xf numFmtId="2" fontId="8" fillId="39" borderId="18" xfId="0" applyNumberFormat="1" applyFont="1" applyFill="1" applyBorder="1" applyAlignment="1">
      <alignment horizontal="center" vertical="center" wrapText="1"/>
    </xf>
    <xf numFmtId="0" fontId="49" fillId="0" borderId="19" xfId="0" applyNumberFormat="1" applyFont="1" applyFill="1" applyBorder="1" applyAlignment="1">
      <alignment horizontal="justify" vertical="center" wrapText="1"/>
    </xf>
    <xf numFmtId="0" fontId="49" fillId="0" borderId="19" xfId="0" applyNumberFormat="1" applyFont="1" applyFill="1" applyBorder="1" applyAlignment="1">
      <alignment horizontal="justify" vertical="top" wrapText="1"/>
    </xf>
    <xf numFmtId="196" fontId="9" fillId="0" borderId="19" xfId="65" applyNumberFormat="1" applyFont="1" applyFill="1" applyBorder="1" applyAlignment="1" applyProtection="1">
      <alignment horizontal="right" vertical="center" wrapText="1"/>
      <protection/>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7" xfId="49" applyNumberFormat="1" applyFont="1" applyBorder="1" applyAlignment="1">
      <alignment horizontal="center" vertical="center"/>
    </xf>
    <xf numFmtId="0" fontId="0" fillId="0" borderId="20" xfId="49" applyNumberFormat="1" applyFont="1" applyBorder="1" applyAlignment="1">
      <alignment horizontal="center" vertical="center"/>
    </xf>
    <xf numFmtId="0" fontId="0" fillId="0" borderId="21" xfId="49" applyNumberFormat="1" applyFont="1" applyBorder="1" applyAlignment="1">
      <alignment horizontal="center" vertical="center"/>
    </xf>
    <xf numFmtId="0" fontId="3" fillId="36" borderId="10" xfId="0" applyFont="1" applyFill="1" applyBorder="1" applyAlignment="1">
      <alignment horizontal="center" vertical="center"/>
    </xf>
    <xf numFmtId="0" fontId="3" fillId="36" borderId="10"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3" fillId="36" borderId="10" xfId="0" applyFont="1" applyFill="1" applyBorder="1" applyAlignment="1">
      <alignment horizontal="center" vertical="center"/>
    </xf>
    <xf numFmtId="0" fontId="3" fillId="34" borderId="15" xfId="0" applyFont="1" applyFill="1" applyBorder="1" applyAlignment="1">
      <alignment horizontal="center" vertical="center" wrapText="1"/>
    </xf>
    <xf numFmtId="14" fontId="3" fillId="36" borderId="1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3" fillId="34" borderId="14" xfId="0" applyFont="1" applyFill="1" applyBorder="1" applyAlignment="1">
      <alignment horizontal="center" vertical="center"/>
    </xf>
    <xf numFmtId="0" fontId="3" fillId="34" borderId="15"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0] 3" xfId="53"/>
    <cellStyle name="Millares 2" xfId="54"/>
    <cellStyle name="Millares 2 2" xfId="55"/>
    <cellStyle name="Millares 3" xfId="56"/>
    <cellStyle name="Millares 3 2" xfId="57"/>
    <cellStyle name="Millares 4" xfId="58"/>
    <cellStyle name="Millares 4 2" xfId="59"/>
    <cellStyle name="Millares 5" xfId="60"/>
    <cellStyle name="Millares 6" xfId="61"/>
    <cellStyle name="Millares 7" xfId="62"/>
    <cellStyle name="Millares 8" xfId="63"/>
    <cellStyle name="Millares 9" xfId="64"/>
    <cellStyle name="Currency" xfId="65"/>
    <cellStyle name="Currency [0]" xfId="66"/>
    <cellStyle name="Moneda [0] 2" xfId="67"/>
    <cellStyle name="Moneda 2" xfId="68"/>
    <cellStyle name="Moneda 2 2" xfId="69"/>
    <cellStyle name="Moneda 3" xfId="70"/>
    <cellStyle name="Moneda 4" xfId="71"/>
    <cellStyle name="Neutral" xfId="72"/>
    <cellStyle name="Normal 2" xfId="73"/>
    <cellStyle name="Notas" xfId="74"/>
    <cellStyle name="Percent" xfId="75"/>
    <cellStyle name="Salida" xfId="76"/>
    <cellStyle name="Texto de advertencia" xfId="77"/>
    <cellStyle name="Texto explicativo" xfId="78"/>
    <cellStyle name="Título" xfId="79"/>
    <cellStyle name="Título 2" xfId="80"/>
    <cellStyle name="Título 3" xfId="81"/>
    <cellStyle name="Total"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igencia%202017\INF.%20SEGUIMIENTO%20PROYECTOS%20DE%20INVERSI&#211;N%202017\INFORMES\INFORMES%20DE%20GESTI&#211;N%20%20-%20CONSOLIDADO%20-%20CUANTITATIVO\Seguimiento%2031122017\Seguimiento%20Plan%20de%20Acci&#243;n%20SEGPLAN%202017%203112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uipamientos"/>
      <sheetName val="General ajustado"/>
      <sheetName val="982"/>
      <sheetName val="985"/>
      <sheetName val="993"/>
      <sheetName val="996"/>
      <sheetName val="998"/>
      <sheetName val="999"/>
      <sheetName val="1000"/>
      <sheetName val="1010"/>
      <sheetName val="1017"/>
    </sheetNames>
    <sheetDataSet>
      <sheetData sheetId="1">
        <row r="28">
          <cell r="AJ28">
            <v>1187748416</v>
          </cell>
          <cell r="AV28">
            <v>1400</v>
          </cell>
        </row>
        <row r="29">
          <cell r="AJ29">
            <v>11156536850</v>
          </cell>
          <cell r="AV29">
            <v>500000</v>
          </cell>
        </row>
        <row r="43">
          <cell r="AJ43">
            <v>9155299838</v>
          </cell>
          <cell r="AV43">
            <v>700000</v>
          </cell>
        </row>
        <row r="44">
          <cell r="AJ44">
            <v>9530320696</v>
          </cell>
          <cell r="AV44">
            <v>13875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avid.castiblanco@idartes.gov.co" TargetMode="External" /><Relationship Id="rId2" Type="http://schemas.openxmlformats.org/officeDocument/2006/relationships/hyperlink" Target="mailto:jaime.ceron@idartes.gov.co"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2"/>
  <sheetViews>
    <sheetView zoomScale="130" zoomScaleNormal="130" zoomScalePageLayoutView="0" workbookViewId="0" topLeftCell="B1">
      <selection activeCell="M11" sqref="M11:M12"/>
    </sheetView>
  </sheetViews>
  <sheetFormatPr defaultColWidth="11.421875" defaultRowHeight="15"/>
  <cols>
    <col min="1" max="5" width="11.421875" style="32" customWidth="1"/>
    <col min="6" max="6" width="12.00390625" style="32" customWidth="1"/>
    <col min="7" max="8" width="12.7109375" style="32" customWidth="1"/>
    <col min="9" max="11" width="11.421875" style="32" customWidth="1"/>
    <col min="12" max="12" width="12.00390625" style="32" bestFit="1" customWidth="1"/>
    <col min="13" max="13" width="14.421875" style="32" bestFit="1" customWidth="1"/>
    <col min="14" max="16384" width="11.421875" style="32" customWidth="1"/>
  </cols>
  <sheetData>
    <row r="1" spans="3:14" ht="15">
      <c r="C1" s="64">
        <v>2017</v>
      </c>
      <c r="D1" s="65"/>
      <c r="E1" s="65"/>
      <c r="F1" s="65"/>
      <c r="G1" s="65"/>
      <c r="H1" s="66"/>
      <c r="I1" s="61">
        <v>2018</v>
      </c>
      <c r="J1" s="62"/>
      <c r="K1" s="62"/>
      <c r="L1" s="62"/>
      <c r="M1" s="62"/>
      <c r="N1" s="63"/>
    </row>
    <row r="2" spans="1:14" s="36" customFormat="1" ht="63.75">
      <c r="A2" s="59" t="s">
        <v>82</v>
      </c>
      <c r="B2" s="60"/>
      <c r="C2" s="33" t="s">
        <v>89</v>
      </c>
      <c r="D2" s="33" t="s">
        <v>90</v>
      </c>
      <c r="E2" s="37" t="s">
        <v>91</v>
      </c>
      <c r="F2" s="37" t="s">
        <v>92</v>
      </c>
      <c r="G2" s="37" t="s">
        <v>93</v>
      </c>
      <c r="H2" s="37" t="s">
        <v>94</v>
      </c>
      <c r="I2" s="34" t="s">
        <v>83</v>
      </c>
      <c r="J2" s="33" t="s">
        <v>84</v>
      </c>
      <c r="K2" s="33" t="s">
        <v>87</v>
      </c>
      <c r="L2" s="33" t="s">
        <v>83</v>
      </c>
      <c r="M2" s="33" t="s">
        <v>84</v>
      </c>
      <c r="N2" s="35" t="s">
        <v>87</v>
      </c>
    </row>
    <row r="3" spans="1:14" ht="15">
      <c r="A3" s="24" t="s">
        <v>79</v>
      </c>
      <c r="B3" s="28" t="s">
        <v>85</v>
      </c>
      <c r="C3" s="18">
        <v>551</v>
      </c>
      <c r="D3" s="18">
        <v>1280572</v>
      </c>
      <c r="E3" s="19">
        <f>+C3/D3</f>
        <v>0.00043027647020237833</v>
      </c>
      <c r="F3" s="21">
        <f>+G3/'[1]General ajustado'!$AV$43</f>
        <v>11.629053587768977</v>
      </c>
      <c r="G3" s="21">
        <v>8140337.511438284</v>
      </c>
      <c r="H3" s="19">
        <f>+G3/'[1]General ajustado'!$AJ$43</f>
        <v>0.0008891393679594182</v>
      </c>
      <c r="I3" s="26">
        <f aca="true" t="shared" si="0" ref="I3:I8">+J3/K3</f>
        <v>1457.331268524311</v>
      </c>
      <c r="J3" s="22">
        <v>1421</v>
      </c>
      <c r="K3" s="19">
        <v>0.97507</v>
      </c>
      <c r="L3" s="21">
        <f>10261303207/1100000*I3</f>
        <v>13594652.74488172</v>
      </c>
      <c r="M3" s="21">
        <f>10200476720/1072577*J3</f>
        <v>13514066.979918458</v>
      </c>
      <c r="N3" s="30">
        <f aca="true" t="shared" si="1" ref="N3:N8">+M3/L3</f>
        <v>0.9940722454279973</v>
      </c>
    </row>
    <row r="4" spans="1:14" ht="15">
      <c r="A4" s="25" t="s">
        <v>79</v>
      </c>
      <c r="B4" s="29" t="s">
        <v>86</v>
      </c>
      <c r="C4" s="3">
        <v>39</v>
      </c>
      <c r="D4" s="3">
        <v>12240</v>
      </c>
      <c r="E4" s="20">
        <f>+C4/D4</f>
        <v>0.0031862745098039215</v>
      </c>
      <c r="F4" s="9">
        <f>+G4/'[1]General ajustado'!$AV$44</f>
        <v>2076.3225917211334</v>
      </c>
      <c r="G4" s="9">
        <v>28808975.960130725</v>
      </c>
      <c r="H4" s="20">
        <f>+G4/'[1]General ajustado'!$AJ$44</f>
        <v>0.0030228758169934646</v>
      </c>
      <c r="I4" s="27">
        <f t="shared" si="0"/>
        <v>43.100726239343224</v>
      </c>
      <c r="J4" s="23">
        <v>42</v>
      </c>
      <c r="K4" s="20">
        <v>0.9744615384615385</v>
      </c>
      <c r="L4" s="9">
        <f>6127327388/13000*I4</f>
        <v>20314789.256078307</v>
      </c>
      <c r="M4" s="9">
        <f>6126446662/12668*J4</f>
        <v>20311869.261446163</v>
      </c>
      <c r="N4" s="31">
        <f t="shared" si="1"/>
        <v>0.999856262617577</v>
      </c>
    </row>
    <row r="5" spans="1:14" ht="15">
      <c r="A5" s="24" t="s">
        <v>80</v>
      </c>
      <c r="B5" s="28" t="s">
        <v>85</v>
      </c>
      <c r="C5" s="18">
        <v>630</v>
      </c>
      <c r="D5" s="18">
        <v>391476</v>
      </c>
      <c r="E5" s="19">
        <f>+C5/D5</f>
        <v>0.0016092940563406186</v>
      </c>
      <c r="F5" s="21">
        <f>+G5/'[1]General ajustado'!$AV$29</f>
        <v>35.908296884100174</v>
      </c>
      <c r="G5" s="21">
        <v>17954148.44205009</v>
      </c>
      <c r="H5" s="19">
        <f>+G5/'[1]General ajustado'!$AJ$29</f>
        <v>0.0016092940563406186</v>
      </c>
      <c r="I5" s="26">
        <f t="shared" si="0"/>
        <v>1321.845928742251</v>
      </c>
      <c r="J5" s="22">
        <v>1590</v>
      </c>
      <c r="K5" s="19">
        <v>1.2028633333333334</v>
      </c>
      <c r="L5" s="21">
        <f>13140415237/300000*I5</f>
        <v>57898681.27670365</v>
      </c>
      <c r="M5" s="21">
        <f>13135654702/360859*J5</f>
        <v>57877705.630675696</v>
      </c>
      <c r="N5" s="30">
        <f t="shared" si="1"/>
        <v>0.999637718069472</v>
      </c>
    </row>
    <row r="6" spans="1:14" ht="15">
      <c r="A6" s="25" t="s">
        <v>80</v>
      </c>
      <c r="B6" s="29" t="s">
        <v>86</v>
      </c>
      <c r="C6" s="3">
        <v>6</v>
      </c>
      <c r="D6" s="3">
        <v>1032</v>
      </c>
      <c r="E6" s="20">
        <f>+C6/D6</f>
        <v>0.005813953488372093</v>
      </c>
      <c r="F6" s="9">
        <f>+G6/'[1]General ajustado'!$AV$28</f>
        <v>4932.510033222591</v>
      </c>
      <c r="G6" s="9">
        <v>6905514.046511628</v>
      </c>
      <c r="H6" s="20">
        <f>+G6/'[1]General ajustado'!$AJ$28</f>
        <v>0.005813953488372093</v>
      </c>
      <c r="I6" s="27">
        <f t="shared" si="0"/>
        <v>24.220532319391637</v>
      </c>
      <c r="J6" s="23">
        <v>28</v>
      </c>
      <c r="K6" s="20">
        <v>1.156043956043956</v>
      </c>
      <c r="L6" s="9">
        <f>956772601/910*I6</f>
        <v>25465430.44486692</v>
      </c>
      <c r="M6" s="9">
        <f>955684313/1052*J6</f>
        <v>25436464.604562737</v>
      </c>
      <c r="N6" s="31">
        <f t="shared" si="1"/>
        <v>0.9988625426785188</v>
      </c>
    </row>
    <row r="7" spans="1:14" ht="15">
      <c r="A7" s="24" t="s">
        <v>81</v>
      </c>
      <c r="B7" s="28" t="s">
        <v>85</v>
      </c>
      <c r="C7" s="18">
        <v>0</v>
      </c>
      <c r="D7" s="18"/>
      <c r="E7" s="19"/>
      <c r="F7" s="21"/>
      <c r="G7" s="21"/>
      <c r="H7" s="19"/>
      <c r="I7" s="26">
        <f t="shared" si="0"/>
        <v>167.3929216707408</v>
      </c>
      <c r="J7" s="22">
        <v>182</v>
      </c>
      <c r="K7" s="19">
        <v>1.0872622222222221</v>
      </c>
      <c r="L7" s="21">
        <f>3881928431/450000*I7</f>
        <v>1444016.3150706773</v>
      </c>
      <c r="M7" s="21">
        <f>3740029681/489268*J7</f>
        <v>1391232.2120841749</v>
      </c>
      <c r="N7" s="30">
        <f t="shared" si="1"/>
        <v>0.9634463250618336</v>
      </c>
    </row>
    <row r="8" spans="1:14" ht="15">
      <c r="A8" s="25" t="s">
        <v>81</v>
      </c>
      <c r="B8" s="29" t="s">
        <v>86</v>
      </c>
      <c r="C8" s="3">
        <v>0</v>
      </c>
      <c r="D8" s="3"/>
      <c r="E8" s="20"/>
      <c r="F8" s="9"/>
      <c r="G8" s="9"/>
      <c r="H8" s="9"/>
      <c r="I8" s="27">
        <f t="shared" si="0"/>
        <v>44.76525536819119</v>
      </c>
      <c r="J8" s="23">
        <v>41</v>
      </c>
      <c r="K8" s="20">
        <v>0.9158888888888889</v>
      </c>
      <c r="L8" s="9">
        <f>1011777880/9000*I8</f>
        <v>5032499.463787456</v>
      </c>
      <c r="M8" s="9">
        <f>997707822/8243*J8</f>
        <v>4962516.159407983</v>
      </c>
      <c r="N8" s="31">
        <f t="shared" si="1"/>
        <v>0.9860937283981738</v>
      </c>
    </row>
    <row r="9" spans="1:14" ht="15">
      <c r="A9" s="24" t="s">
        <v>95</v>
      </c>
      <c r="B9" s="28" t="s">
        <v>96</v>
      </c>
      <c r="C9" s="26" t="s">
        <v>88</v>
      </c>
      <c r="D9" s="22">
        <v>4</v>
      </c>
      <c r="E9" s="19" t="s">
        <v>88</v>
      </c>
      <c r="F9" s="19" t="s">
        <v>88</v>
      </c>
      <c r="G9" s="21">
        <v>30000000</v>
      </c>
      <c r="H9" s="30" t="s">
        <v>88</v>
      </c>
      <c r="I9" s="26" t="s">
        <v>88</v>
      </c>
      <c r="J9" s="22">
        <v>4</v>
      </c>
      <c r="K9" s="19" t="s">
        <v>88</v>
      </c>
      <c r="L9" s="19" t="s">
        <v>88</v>
      </c>
      <c r="M9" s="21">
        <v>25000000</v>
      </c>
      <c r="N9" s="30" t="s">
        <v>88</v>
      </c>
    </row>
    <row r="10" ht="15">
      <c r="G10" s="9"/>
    </row>
    <row r="11" ht="15">
      <c r="M11" s="38"/>
    </row>
    <row r="12" ht="15">
      <c r="M12" s="38"/>
    </row>
  </sheetData>
  <sheetProtection/>
  <mergeCells count="3">
    <mergeCell ref="A2:B2"/>
    <mergeCell ref="I1:N1"/>
    <mergeCell ref="C1:H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M37"/>
  <sheetViews>
    <sheetView tabSelected="1" zoomScale="80" zoomScaleNormal="80" zoomScalePageLayoutView="150" workbookViewId="0" topLeftCell="Z9">
      <selection activeCell="AL9" sqref="AL9"/>
    </sheetView>
  </sheetViews>
  <sheetFormatPr defaultColWidth="12.57421875" defaultRowHeight="15"/>
  <cols>
    <col min="1" max="3" width="12.57421875" style="3" customWidth="1"/>
    <col min="4" max="4" width="31.421875" style="8" customWidth="1"/>
    <col min="5" max="5" width="12.57421875" style="8" customWidth="1"/>
    <col min="6" max="6" width="12.57421875" style="3" customWidth="1"/>
    <col min="7" max="7" width="12.57421875" style="2" customWidth="1"/>
    <col min="8" max="9" width="12.57421875" style="3" customWidth="1"/>
    <col min="10" max="10" width="12.57421875" style="2" customWidth="1"/>
    <col min="11" max="11" width="12.57421875" style="3" customWidth="1"/>
    <col min="12" max="12" width="12.57421875" style="2" customWidth="1"/>
    <col min="13" max="14" width="12.57421875" style="10" customWidth="1"/>
    <col min="15" max="15" width="12.57421875" style="2" customWidth="1"/>
    <col min="16" max="16" width="23.140625" style="2" customWidth="1"/>
    <col min="17" max="20" width="12.57421875" style="3" customWidth="1"/>
    <col min="21" max="28" width="12.57421875" style="2" customWidth="1"/>
    <col min="29" max="34" width="12.57421875" style="3" customWidth="1"/>
    <col min="35" max="35" width="15.00390625" style="9" customWidth="1"/>
    <col min="36" max="36" width="12.57421875" style="3" customWidth="1"/>
    <col min="37" max="37" width="14.7109375" style="2" customWidth="1"/>
    <col min="38" max="38" width="79.7109375" style="2" customWidth="1"/>
    <col min="39" max="39" width="42.28125" style="2" customWidth="1"/>
    <col min="40" max="16384" width="12.57421875" style="2" customWidth="1"/>
  </cols>
  <sheetData>
    <row r="1" spans="1:39" ht="12.75">
      <c r="A1" s="74" t="s">
        <v>40</v>
      </c>
      <c r="B1" s="75"/>
      <c r="C1" s="76" t="s">
        <v>55</v>
      </c>
      <c r="D1" s="77"/>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row>
    <row r="2" spans="1:39" ht="12.75">
      <c r="A2" s="74" t="s">
        <v>37</v>
      </c>
      <c r="B2" s="75"/>
      <c r="C2" s="78" t="s">
        <v>74</v>
      </c>
      <c r="D2" s="79"/>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row>
    <row r="3" spans="1:39" ht="12.75">
      <c r="A3" s="74" t="s">
        <v>38</v>
      </c>
      <c r="B3" s="75"/>
      <c r="C3" s="78"/>
      <c r="D3" s="79"/>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row>
    <row r="4" spans="1:39" ht="12.75">
      <c r="A4" s="74" t="s">
        <v>39</v>
      </c>
      <c r="B4" s="75"/>
      <c r="C4" s="5">
        <v>43679</v>
      </c>
      <c r="D4" s="4" t="s">
        <v>113</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row>
    <row r="5" spans="1:39" ht="12.75">
      <c r="A5" s="6"/>
      <c r="B5" s="6"/>
      <c r="C5" s="7"/>
      <c r="D5" s="7"/>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row>
    <row r="6" spans="1:39" ht="12.75">
      <c r="A6" s="70" t="s">
        <v>70</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69" t="s">
        <v>18</v>
      </c>
      <c r="AD6" s="69"/>
      <c r="AE6" s="69"/>
      <c r="AF6" s="70" t="s">
        <v>51</v>
      </c>
      <c r="AG6" s="70"/>
      <c r="AH6" s="70"/>
      <c r="AI6" s="70"/>
      <c r="AJ6" s="70"/>
      <c r="AK6" s="70"/>
      <c r="AL6" s="70"/>
      <c r="AM6" s="71" t="s">
        <v>71</v>
      </c>
    </row>
    <row r="7" spans="1:39" ht="15.75">
      <c r="A7" s="67" t="s">
        <v>1</v>
      </c>
      <c r="B7" s="67"/>
      <c r="C7" s="67"/>
      <c r="D7" s="68" t="s">
        <v>2</v>
      </c>
      <c r="E7" s="68"/>
      <c r="F7" s="68"/>
      <c r="G7" s="68" t="s">
        <v>5</v>
      </c>
      <c r="H7" s="68"/>
      <c r="I7" s="68"/>
      <c r="J7" s="68"/>
      <c r="K7" s="68"/>
      <c r="L7" s="68"/>
      <c r="M7" s="72" t="s">
        <v>50</v>
      </c>
      <c r="N7" s="72"/>
      <c r="O7" s="68" t="s">
        <v>6</v>
      </c>
      <c r="P7" s="68"/>
      <c r="Q7" s="68"/>
      <c r="R7" s="68"/>
      <c r="S7" s="68"/>
      <c r="T7" s="68"/>
      <c r="U7" s="68" t="s">
        <v>9</v>
      </c>
      <c r="V7" s="68"/>
      <c r="W7" s="68"/>
      <c r="X7" s="68"/>
      <c r="Y7" s="68"/>
      <c r="Z7" s="68"/>
      <c r="AA7" s="68"/>
      <c r="AB7" s="68"/>
      <c r="AC7" s="69"/>
      <c r="AD7" s="69"/>
      <c r="AE7" s="69"/>
      <c r="AF7" s="69" t="s">
        <v>22</v>
      </c>
      <c r="AG7" s="69"/>
      <c r="AH7" s="69"/>
      <c r="AI7" s="69"/>
      <c r="AJ7" s="69"/>
      <c r="AK7" s="69"/>
      <c r="AL7" s="69"/>
      <c r="AM7" s="71"/>
    </row>
    <row r="8" spans="1:39" s="16" customFormat="1" ht="48" customHeight="1">
      <c r="A8" s="47" t="s">
        <v>52</v>
      </c>
      <c r="B8" s="47" t="s">
        <v>61</v>
      </c>
      <c r="C8" s="47" t="s">
        <v>60</v>
      </c>
      <c r="D8" s="47" t="s">
        <v>0</v>
      </c>
      <c r="E8" s="48" t="s">
        <v>41</v>
      </c>
      <c r="F8" s="48" t="s">
        <v>49</v>
      </c>
      <c r="G8" s="48" t="s">
        <v>44</v>
      </c>
      <c r="H8" s="49" t="s">
        <v>3</v>
      </c>
      <c r="I8" s="48" t="s">
        <v>45</v>
      </c>
      <c r="J8" s="48" t="s">
        <v>46</v>
      </c>
      <c r="K8" s="48" t="s">
        <v>47</v>
      </c>
      <c r="L8" s="48" t="s">
        <v>4</v>
      </c>
      <c r="M8" s="50" t="s">
        <v>43</v>
      </c>
      <c r="N8" s="50" t="s">
        <v>42</v>
      </c>
      <c r="O8" s="48" t="s">
        <v>7</v>
      </c>
      <c r="P8" s="48" t="s">
        <v>8</v>
      </c>
      <c r="Q8" s="49" t="s">
        <v>62</v>
      </c>
      <c r="R8" s="49" t="s">
        <v>63</v>
      </c>
      <c r="S8" s="49" t="s">
        <v>64</v>
      </c>
      <c r="T8" s="49" t="s">
        <v>65</v>
      </c>
      <c r="U8" s="49" t="s">
        <v>10</v>
      </c>
      <c r="V8" s="51" t="s">
        <v>11</v>
      </c>
      <c r="W8" s="49" t="s">
        <v>12</v>
      </c>
      <c r="X8" s="52" t="s">
        <v>13</v>
      </c>
      <c r="Y8" s="49" t="s">
        <v>14</v>
      </c>
      <c r="Z8" s="52" t="s">
        <v>15</v>
      </c>
      <c r="AA8" s="49" t="s">
        <v>16</v>
      </c>
      <c r="AB8" s="52" t="s">
        <v>17</v>
      </c>
      <c r="AC8" s="49" t="s">
        <v>19</v>
      </c>
      <c r="AD8" s="49" t="s">
        <v>20</v>
      </c>
      <c r="AE8" s="49" t="s">
        <v>21</v>
      </c>
      <c r="AF8" s="49" t="s">
        <v>23</v>
      </c>
      <c r="AG8" s="49" t="s">
        <v>24</v>
      </c>
      <c r="AH8" s="49" t="s">
        <v>53</v>
      </c>
      <c r="AI8" s="53" t="s">
        <v>48</v>
      </c>
      <c r="AJ8" s="49" t="s">
        <v>54</v>
      </c>
      <c r="AK8" s="49" t="s">
        <v>25</v>
      </c>
      <c r="AL8" s="49" t="s">
        <v>26</v>
      </c>
      <c r="AM8" s="71"/>
    </row>
    <row r="9" spans="1:39" s="16" customFormat="1" ht="163.5" customHeight="1">
      <c r="A9" s="41" t="s">
        <v>57</v>
      </c>
      <c r="B9" s="41" t="s">
        <v>58</v>
      </c>
      <c r="C9" s="41" t="s">
        <v>59</v>
      </c>
      <c r="D9" s="42" t="s">
        <v>56</v>
      </c>
      <c r="E9" s="42" t="s">
        <v>29</v>
      </c>
      <c r="F9" s="41"/>
      <c r="G9" s="42" t="s">
        <v>72</v>
      </c>
      <c r="H9" s="42" t="s">
        <v>73</v>
      </c>
      <c r="I9" s="42"/>
      <c r="J9" s="42" t="s">
        <v>75</v>
      </c>
      <c r="K9" s="42">
        <v>3795750</v>
      </c>
      <c r="L9" s="43" t="s">
        <v>77</v>
      </c>
      <c r="M9" s="44">
        <v>43101</v>
      </c>
      <c r="N9" s="44">
        <v>43465</v>
      </c>
      <c r="O9" s="42" t="s">
        <v>28</v>
      </c>
      <c r="P9" s="42" t="s">
        <v>30</v>
      </c>
      <c r="Q9" s="45">
        <v>1</v>
      </c>
      <c r="R9" s="45">
        <v>1</v>
      </c>
      <c r="S9" s="45">
        <v>1</v>
      </c>
      <c r="T9" s="45">
        <v>1</v>
      </c>
      <c r="U9" s="45"/>
      <c r="V9" s="45"/>
      <c r="W9" s="45">
        <v>1</v>
      </c>
      <c r="X9" s="45">
        <v>1</v>
      </c>
      <c r="Y9" s="42"/>
      <c r="Z9" s="42"/>
      <c r="AA9" s="42"/>
      <c r="AB9" s="46"/>
      <c r="AC9" s="11" t="s">
        <v>35</v>
      </c>
      <c r="AD9" s="11" t="s">
        <v>66</v>
      </c>
      <c r="AE9" s="11" t="s">
        <v>67</v>
      </c>
      <c r="AF9" s="11">
        <v>1017</v>
      </c>
      <c r="AG9" s="11" t="s">
        <v>27</v>
      </c>
      <c r="AH9" s="11" t="s">
        <v>69</v>
      </c>
      <c r="AI9" s="11" t="s">
        <v>34</v>
      </c>
      <c r="AJ9" s="11" t="s">
        <v>34</v>
      </c>
      <c r="AK9" s="15">
        <v>35000000</v>
      </c>
      <c r="AL9" s="12" t="s">
        <v>110</v>
      </c>
      <c r="AM9" s="40" t="s">
        <v>111</v>
      </c>
    </row>
    <row r="10" spans="1:39" s="16" customFormat="1" ht="409.5" customHeight="1">
      <c r="A10" s="11" t="s">
        <v>57</v>
      </c>
      <c r="B10" s="11" t="s">
        <v>58</v>
      </c>
      <c r="C10" s="11" t="s">
        <v>59</v>
      </c>
      <c r="D10" s="12" t="s">
        <v>56</v>
      </c>
      <c r="E10" s="12" t="s">
        <v>32</v>
      </c>
      <c r="F10" s="11"/>
      <c r="G10" s="12" t="s">
        <v>72</v>
      </c>
      <c r="H10" s="12" t="s">
        <v>73</v>
      </c>
      <c r="I10" s="12"/>
      <c r="J10" s="12" t="s">
        <v>76</v>
      </c>
      <c r="K10" s="12">
        <v>3795750</v>
      </c>
      <c r="L10" s="17" t="s">
        <v>78</v>
      </c>
      <c r="M10" s="13">
        <v>43101</v>
      </c>
      <c r="N10" s="13">
        <v>43465</v>
      </c>
      <c r="O10" s="12" t="s">
        <v>31</v>
      </c>
      <c r="P10" s="12" t="s">
        <v>33</v>
      </c>
      <c r="Q10" s="14">
        <v>1</v>
      </c>
      <c r="R10" s="14">
        <v>1</v>
      </c>
      <c r="S10" s="14">
        <v>1</v>
      </c>
      <c r="T10" s="14">
        <v>1</v>
      </c>
      <c r="U10" s="14"/>
      <c r="V10" s="14"/>
      <c r="W10" s="14">
        <v>1</v>
      </c>
      <c r="X10" s="14">
        <v>1</v>
      </c>
      <c r="Y10" s="12"/>
      <c r="Z10" s="12"/>
      <c r="AA10" s="12"/>
      <c r="AB10" s="12"/>
      <c r="AC10" s="11" t="s">
        <v>35</v>
      </c>
      <c r="AD10" s="11" t="s">
        <v>66</v>
      </c>
      <c r="AE10" s="39" t="s">
        <v>67</v>
      </c>
      <c r="AF10" s="11">
        <v>1017</v>
      </c>
      <c r="AG10" s="11" t="s">
        <v>68</v>
      </c>
      <c r="AH10" s="11" t="s">
        <v>36</v>
      </c>
      <c r="AI10" s="11" t="s">
        <v>34</v>
      </c>
      <c r="AJ10" s="11" t="s">
        <v>34</v>
      </c>
      <c r="AK10" s="15">
        <v>414000000</v>
      </c>
      <c r="AL10" s="12" t="s">
        <v>112</v>
      </c>
      <c r="AM10" s="40" t="s">
        <v>109</v>
      </c>
    </row>
    <row r="11" ht="12.75">
      <c r="AM11" s="1"/>
    </row>
    <row r="12" ht="12.75">
      <c r="AM12" s="1"/>
    </row>
    <row r="13" ht="12.75">
      <c r="AM13" s="1"/>
    </row>
    <row r="14" ht="12.75">
      <c r="AM14" s="1"/>
    </row>
    <row r="15" ht="12.75">
      <c r="AM15" s="1"/>
    </row>
    <row r="16" ht="12.75">
      <c r="AM16" s="1"/>
    </row>
    <row r="17" ht="12.75">
      <c r="AM17" s="1"/>
    </row>
    <row r="18" ht="12.75">
      <c r="AM18" s="1"/>
    </row>
    <row r="19" ht="12.75">
      <c r="AM19" s="1"/>
    </row>
    <row r="20" ht="12.75">
      <c r="AM20" s="1"/>
    </row>
    <row r="21" ht="12.75">
      <c r="AM21" s="1"/>
    </row>
    <row r="22" ht="12.75">
      <c r="AM22" s="1"/>
    </row>
    <row r="23" ht="12.75">
      <c r="AM23" s="1"/>
    </row>
    <row r="24" ht="12.75">
      <c r="AM24" s="1"/>
    </row>
    <row r="25" spans="38:39" ht="15">
      <c r="AL25"/>
      <c r="AM25" s="1"/>
    </row>
    <row r="26" spans="38:39" ht="15">
      <c r="AL26"/>
      <c r="AM26" s="1"/>
    </row>
    <row r="27" ht="12.75">
      <c r="AM27" s="1"/>
    </row>
    <row r="28" ht="12.75">
      <c r="AM28" s="1"/>
    </row>
    <row r="29" ht="12.75">
      <c r="AM29" s="1"/>
    </row>
    <row r="30" ht="12.75">
      <c r="AM30" s="1"/>
    </row>
    <row r="31" ht="12.75">
      <c r="AM31" s="1"/>
    </row>
    <row r="32" ht="12.75">
      <c r="AM32" s="1"/>
    </row>
    <row r="33" ht="12.75">
      <c r="AM33" s="1"/>
    </row>
    <row r="34" ht="12.75">
      <c r="AM34" s="1"/>
    </row>
    <row r="35" ht="12.75">
      <c r="AM35" s="1"/>
    </row>
    <row r="36" ht="12.75">
      <c r="AM36" s="1"/>
    </row>
    <row r="37" ht="12.75">
      <c r="AM37" s="1"/>
    </row>
  </sheetData>
  <sheetProtection/>
  <autoFilter ref="A8:AM11"/>
  <mergeCells count="19">
    <mergeCell ref="E1:AM5"/>
    <mergeCell ref="A6:AB6"/>
    <mergeCell ref="A1:B1"/>
    <mergeCell ref="A2:B2"/>
    <mergeCell ref="A3:B3"/>
    <mergeCell ref="A4:B4"/>
    <mergeCell ref="C1:D1"/>
    <mergeCell ref="C2:D2"/>
    <mergeCell ref="C3:D3"/>
    <mergeCell ref="A7:C7"/>
    <mergeCell ref="D7:F7"/>
    <mergeCell ref="AF7:AL7"/>
    <mergeCell ref="AF6:AL6"/>
    <mergeCell ref="AM6:AM8"/>
    <mergeCell ref="M7:N7"/>
    <mergeCell ref="G7:L7"/>
    <mergeCell ref="O7:T7"/>
    <mergeCell ref="U7:AB7"/>
    <mergeCell ref="AC6:AE7"/>
  </mergeCells>
  <dataValidations count="40">
    <dataValidation allowBlank="1" showInputMessage="1" showErrorMessage="1" prompt="Por favor elija el Sector de la Administración Distrital que está a cargo del reporte de la información sobre el desarrollo de la acción. " sqref="G8"/>
    <dataValidation allowBlank="1" showInputMessage="1" showErrorMessage="1" prompt="De acuerdo al Sector elija la entidad responsable de repotar la información." sqref="H8"/>
    <dataValidation allowBlank="1" showInputMessage="1" showErrorMessage="1" prompt="Si el reporte de la información no corresponde al Distrito por favor diligencie el nombre completo de quién debe repotar." sqref="I8"/>
    <dataValidation allowBlank="1" showInputMessage="1" showErrorMessage="1" prompt="Escriba el nombre completo de la persona responsable de reportar la ejecución de la acción." sqref="J8"/>
    <dataValidation allowBlank="1" showInputMessage="1" showErrorMessage="1" prompt="Por favor escriba el número telefónico de la persona responsable de reportar la información sobre la ejecución de la acción." sqref="K8"/>
    <dataValidation allowBlank="1" showInputMessage="1" showErrorMessage="1" prompt="Por favor escriba el correo electrónico de la persona responsable de reportar la información sobre la ejecución de la acción." sqref="L8"/>
    <dataValidation allowBlank="1" showInputMessage="1" showErrorMessage="1" prompt="Escriba la fecha de inicio de la acción. Formato DD-MM-AAAA" sqref="M8"/>
    <dataValidation allowBlank="1" showInputMessage="1" showErrorMessage="1" prompt="Escriba la fecha de finalización de la acción. Formato DD-MM-AAAA" sqref="N8"/>
    <dataValidation allowBlank="1" showInputMessage="1" showErrorMessage="1" prompt="Escriba el nombre del indicador. Debe ser claro,apropiado,medible, adecuado y sensible. Recuerde NO formular varios indicadores para la misma acción." sqref="O8"/>
    <dataValidation allowBlank="1" showInputMessage="1" showErrorMessage="1" prompt="Por favor incluya las variables consideradas para el cálculo del indicador tomando como referencia las variables señaladas en la definición de la fórmula. (forma matematica)." sqref="P8"/>
    <dataValidation allowBlank="1" showInputMessage="1" showErrorMessage="1" prompt="Escriba la Meta que se tienen programada." sqref="Q8:T8"/>
    <dataValidation allowBlank="1" showInputMessage="1" showErrorMessage="1" prompt="Por favor elija el Pilar o Eje del PDD." sqref="AC8"/>
    <dataValidation allowBlank="1" showInputMessage="1" showErrorMessage="1" prompt="Por favor seleccionar el Programa de acuerdo al Pilar o Eje." sqref="AD8"/>
    <dataValidation allowBlank="1" showInputMessage="1" showErrorMessage="1" prompt="Por favor seleccionar el Proyecto de acuerdo al Progama" sqref="AE8"/>
    <dataValidation allowBlank="1" showInputMessage="1" showErrorMessage="1" prompt="Por favor incluya los avances frente  la meta del proyecto de inversión." sqref="AL8"/>
    <dataValidation allowBlank="1" showInputMessage="1" showErrorMessage="1" prompt="Por diligencie las observaciones que considere pertinentes." sqref="AM6"/>
    <dataValidation allowBlank="1" showInputMessage="1" showErrorMessage="1" prompt="Por favor diligencie el nombre del proyecto o las actividades de funcionamiento con las que se da cumplimiento (gestión).&#10;&#10;&#10;&#10;" sqref="AG8"/>
    <dataValidation allowBlank="1" showInputMessage="1" showErrorMessage="1" prompt="Diligencia por favor el código o número del proyecto.&#10;&#10;" sqref="AF8"/>
    <dataValidation allowBlank="1" showInputMessage="1" showErrorMessage="1" prompt="Por favor diligencie la Meta del proyecto.&#10;&#10;" sqref="AH8"/>
    <dataValidation allowBlank="1" showInputMessage="1" showErrorMessage="1" prompt="Por favor diligencie los recursos del proyecto. Si no hay un proyecto asociado, por favor incluya los recursos por funcionamiento (gestión).&#10;" sqref="AI8"/>
    <dataValidation allowBlank="1" showInputMessage="1" showErrorMessage="1" prompt="Por favor elegir de acuerdo a la categoría anterior, el objetivo o componente que desarrolla la categoría.&#10;" sqref="C8"/>
    <dataValidation allowBlank="1" showInputMessage="1" showErrorMessage="1" prompt="Describa las acciones que desarrollan los componentes de la PP o Plan de Acciones Afirmativas" sqref="D8:E8"/>
    <dataValidation type="date" operator="greaterThan" allowBlank="1" showInputMessage="1" showErrorMessage="1" prompt="Escriba la fecha en formato DD-MM-AA&#10;" sqref="C4">
      <formula1>32874</formula1>
    </dataValidation>
    <dataValidation allowBlank="1" showInputMessage="1" showErrorMessage="1" prompt="Por favor elegir la categoría que estructura la pp o el plan de acciones afirmativas&#10;" sqref="A8"/>
    <dataValidation allowBlank="1" showInputMessage="1" showErrorMessage="1" prompt="Escriba el nombre de la Entidad qué hizo el reporte&#10;" sqref="C2"/>
    <dataValidation allowBlank="1" showInputMessage="1" showErrorMessage="1" prompt="Escriba el nombre del profesional que diligencia la matriz &#10;" sqref="C3"/>
    <dataValidation allowBlank="1" showInputMessage="1" showErrorMessage="1" prompt="Elija de acuerdo a la categoría anterior&#10;" sqref="B8"/>
    <dataValidation allowBlank="1" showInputMessage="1" showErrorMessage="1" prompt="Defina la ponderación de cada acción por su nivel de importancia en el cumplimiento del objetivo o componente específico de la pp o plan de acciones afirmativas." sqref="F8"/>
    <dataValidation type="list" allowBlank="1" showInputMessage="1" showErrorMessage="1" sqref="C1">
      <formula1>Política_Pública</formula1>
    </dataValidation>
    <dataValidation allowBlank="1" showInputMessage="1" showErrorMessage="1" prompt="Teniendo en cuenta la fórmula de cálculo de cada indicador, registre el resultado de cada uno para la vigencia." sqref="W8"/>
    <dataValidation allowBlank="1" showInputMessage="1" showErrorMessage="1" prompt="Este avance se calcula en la Dirección de Equidad y Políticas Poblacionales a partir del resultado de cada indicador frente a su meta anual." sqref="X8 Z8 AB8"/>
    <dataValidation allowBlank="1" showInputMessage="1" showErrorMessage="1" prompt=" Este avance se calcula en la Dirección de Equidad y Políticas Poblacionales a partir del resultado de cada indicador frente a su meta anual." sqref="V8"/>
    <dataValidation allowBlank="1" showInputMessage="1" showErrorMessage="1" prompt="Teniendo en cuenta la fórmula de cálculo de cada indicador, registre el resultado de cada uno para la vigencia&#10;" sqref="U8"/>
    <dataValidation allowBlank="1" showInputMessage="1" showErrorMessage="1" prompt="Teniendo en cuenta la fórmula de cálculo de cada indicador, registre el resultado de cada uno para la vigencia" sqref="AA8 Y8"/>
    <dataValidation allowBlank="1" showInputMessage="1" showErrorMessage="1" prompt="Por favor indique el porcentaje de recursos del proyecto que corresponden a la acción referenciada de esta polìtica o programa.&#10;" sqref="AJ8"/>
    <dataValidation allowBlank="1" showInputMessage="1" showErrorMessage="1" prompt="Por favor indicar en recursos: presupuesto obligado/ persupuesto asignado" sqref="AK8"/>
    <dataValidation type="date" operator="greaterThan" allowBlank="1" showErrorMessage="1" sqref="M9:M10">
      <formula1>42370</formula1>
    </dataValidation>
    <dataValidation type="date" operator="greaterThan" allowBlank="1" showErrorMessage="1" sqref="N9:N10">
      <formula1>42736</formula1>
    </dataValidation>
    <dataValidation type="list" allowBlank="1" showInputMessage="1" showErrorMessage="1" sqref="G9:G10">
      <formula1>Sector</formula1>
    </dataValidation>
    <dataValidation type="list" allowBlank="1" showInputMessage="1" showErrorMessage="1" sqref="H9:H10">
      <formula1>INDIRECT(G9)</formula1>
    </dataValidation>
  </dataValidations>
  <hyperlinks>
    <hyperlink ref="L9" r:id="rId1" display="david.castiblanco@idartes.gov.co"/>
    <hyperlink ref="L10" r:id="rId2" display="jaime.ceron@idartes.gov.co"/>
  </hyperlinks>
  <printOptions/>
  <pageMargins left="0.7" right="0.7" top="0.75" bottom="0.75" header="0.3" footer="0.3"/>
  <pageSetup horizontalDpi="600" verticalDpi="600" orientation="landscape" r:id="rId3"/>
</worksheet>
</file>

<file path=xl/worksheets/sheet3.xml><?xml version="1.0" encoding="utf-8"?>
<worksheet xmlns="http://schemas.openxmlformats.org/spreadsheetml/2006/main" xmlns:r="http://schemas.openxmlformats.org/officeDocument/2006/relationships">
  <dimension ref="A1:E8"/>
  <sheetViews>
    <sheetView zoomScalePageLayoutView="0" workbookViewId="0" topLeftCell="A1">
      <selection activeCell="D8" sqref="D8"/>
    </sheetView>
  </sheetViews>
  <sheetFormatPr defaultColWidth="11.421875" defaultRowHeight="34.5" customHeight="1"/>
  <cols>
    <col min="3" max="3" width="25.421875" style="0" customWidth="1"/>
  </cols>
  <sheetData>
    <row r="1" spans="1:5" ht="34.5" customHeight="1">
      <c r="A1" s="54" t="s">
        <v>107</v>
      </c>
      <c r="B1" s="54" t="s">
        <v>108</v>
      </c>
      <c r="C1" s="54" t="s">
        <v>97</v>
      </c>
      <c r="D1" s="54" t="s">
        <v>98</v>
      </c>
      <c r="E1" s="55" t="s">
        <v>99</v>
      </c>
    </row>
    <row r="2" spans="1:5" ht="34.5" customHeight="1">
      <c r="A2" s="56" t="s">
        <v>103</v>
      </c>
      <c r="B2" s="56" t="s">
        <v>104</v>
      </c>
      <c r="C2" s="56" t="s">
        <v>100</v>
      </c>
      <c r="D2" s="57" t="s">
        <v>100</v>
      </c>
      <c r="E2" s="58">
        <v>6000000</v>
      </c>
    </row>
    <row r="3" spans="1:5" ht="34.5" customHeight="1">
      <c r="A3" s="56" t="s">
        <v>103</v>
      </c>
      <c r="B3" s="56" t="s">
        <v>104</v>
      </c>
      <c r="C3" s="56" t="s">
        <v>100</v>
      </c>
      <c r="D3" s="57" t="s">
        <v>100</v>
      </c>
      <c r="E3" s="58">
        <v>5000000</v>
      </c>
    </row>
    <row r="4" spans="1:5" ht="34.5" customHeight="1">
      <c r="A4" s="56" t="s">
        <v>103</v>
      </c>
      <c r="B4" s="56" t="s">
        <v>104</v>
      </c>
      <c r="C4" s="56" t="s">
        <v>100</v>
      </c>
      <c r="D4" s="57" t="s">
        <v>100</v>
      </c>
      <c r="E4" s="58">
        <v>8000000</v>
      </c>
    </row>
    <row r="5" spans="1:5" ht="34.5" customHeight="1">
      <c r="A5" s="56" t="s">
        <v>103</v>
      </c>
      <c r="B5" s="56" t="s">
        <v>104</v>
      </c>
      <c r="C5" s="56" t="s">
        <v>100</v>
      </c>
      <c r="D5" s="57" t="s">
        <v>100</v>
      </c>
      <c r="E5" s="58">
        <v>7000000</v>
      </c>
    </row>
    <row r="6" spans="1:5" ht="34.5" customHeight="1">
      <c r="A6" s="56" t="s">
        <v>103</v>
      </c>
      <c r="B6" s="56" t="s">
        <v>104</v>
      </c>
      <c r="C6" s="56" t="s">
        <v>100</v>
      </c>
      <c r="D6" s="57" t="s">
        <v>100</v>
      </c>
      <c r="E6" s="58">
        <v>9000000</v>
      </c>
    </row>
    <row r="7" spans="1:5" ht="34.5" customHeight="1">
      <c r="A7" s="56" t="s">
        <v>105</v>
      </c>
      <c r="B7" s="56" t="s">
        <v>106</v>
      </c>
      <c r="C7" s="56" t="s">
        <v>101</v>
      </c>
      <c r="D7" s="57" t="s">
        <v>102</v>
      </c>
      <c r="E7" s="58">
        <v>4956517</v>
      </c>
    </row>
    <row r="8" spans="1:5" ht="34.5" customHeight="1">
      <c r="A8" s="56" t="s">
        <v>105</v>
      </c>
      <c r="B8" s="56" t="s">
        <v>106</v>
      </c>
      <c r="C8" s="56" t="s">
        <v>101</v>
      </c>
      <c r="D8" s="57" t="s">
        <v>102</v>
      </c>
      <c r="E8" s="58">
        <v>75043483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Alexandra Lopez Garcia</dc:creator>
  <cp:keywords/>
  <dc:description/>
  <cp:lastModifiedBy>Luis Fernando Mejia Castro</cp:lastModifiedBy>
  <dcterms:created xsi:type="dcterms:W3CDTF">2017-01-11T16:19:29Z</dcterms:created>
  <dcterms:modified xsi:type="dcterms:W3CDTF">2019-08-06T00:10:46Z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